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anny\Documents\2022\RC - GASTOS\06\OK\Gastos 03\"/>
    </mc:Choice>
  </mc:AlternateContent>
  <xr:revisionPtr revIDLastSave="0" documentId="13_ncr:1_{4687B8E6-F446-4806-8129-41DC007BA5B8}" xr6:coauthVersionLast="47" xr6:coauthVersionMax="47" xr10:uidLastSave="{00000000-0000-0000-0000-000000000000}"/>
  <bookViews>
    <workbookView xWindow="-2364" yWindow="1380" windowWidth="13668" windowHeight="10812" firstSheet="1" activeTab="7" xr2:uid="{00000000-000D-0000-FFFF-FFFF00000000}"/>
  </bookViews>
  <sheets>
    <sheet name="Telefonica" sheetId="1" r:id="rId1"/>
    <sheet name="Detalle al 24 06 20" sheetId="2" r:id="rId2"/>
    <sheet name="Hoja2" sheetId="3" r:id="rId3"/>
    <sheet name="Hoja1" sheetId="4" r:id="rId4"/>
    <sheet name="Hoja5" sheetId="7" r:id="rId5"/>
    <sheet name="pagos" sheetId="5" r:id="rId6"/>
    <sheet name="Hoja4" sheetId="6" r:id="rId7"/>
    <sheet name="Distribucion 2021" sheetId="8" r:id="rId8"/>
  </sheets>
  <definedNames>
    <definedName name="_xlnm._FilterDatabase" localSheetId="7" hidden="1">'Distribucion 2021'!$D$12:$O$46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5" i="8" l="1"/>
  <c r="O45" i="8" s="1"/>
  <c r="N43" i="8"/>
  <c r="O4" i="8"/>
  <c r="N18" i="8"/>
  <c r="O18" i="8" s="1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6" i="8"/>
  <c r="O17" i="8"/>
  <c r="G104" i="5"/>
  <c r="G97" i="5"/>
  <c r="G92" i="5"/>
  <c r="G84" i="5"/>
  <c r="G77" i="5"/>
  <c r="I72" i="5"/>
  <c r="I76" i="5" s="1"/>
  <c r="G70" i="5"/>
  <c r="N48" i="8" l="1"/>
  <c r="Q46" i="8"/>
  <c r="R46" i="8" s="1"/>
  <c r="O48" i="8"/>
  <c r="O51" i="8" s="1"/>
  <c r="G63" i="5"/>
  <c r="G57" i="5" l="1"/>
  <c r="G48" i="5" l="1"/>
  <c r="G40" i="5" l="1"/>
  <c r="G29" i="5" l="1"/>
  <c r="F61" i="8" l="1"/>
  <c r="L48" i="8"/>
  <c r="J48" i="8"/>
  <c r="I48" i="8"/>
  <c r="K16" i="8"/>
  <c r="M16" i="8" s="1"/>
  <c r="K40" i="8"/>
  <c r="M40" i="8" s="1"/>
  <c r="K39" i="8"/>
  <c r="M39" i="8" s="1"/>
  <c r="K38" i="8"/>
  <c r="M38" i="8" s="1"/>
  <c r="K36" i="8"/>
  <c r="M36" i="8" s="1"/>
  <c r="K35" i="8"/>
  <c r="M35" i="8" s="1"/>
  <c r="K32" i="8"/>
  <c r="M32" i="8" s="1"/>
  <c r="K30" i="8"/>
  <c r="M30" i="8" s="1"/>
  <c r="K29" i="8"/>
  <c r="M29" i="8" s="1"/>
  <c r="K31" i="8"/>
  <c r="M31" i="8" s="1"/>
  <c r="K27" i="8"/>
  <c r="M27" i="8" s="1"/>
  <c r="K21" i="8"/>
  <c r="M21" i="8" s="1"/>
  <c r="K24" i="8"/>
  <c r="M24" i="8" s="1"/>
  <c r="K23" i="8"/>
  <c r="M23" i="8" s="1"/>
  <c r="K20" i="8"/>
  <c r="M20" i="8" s="1"/>
  <c r="K19" i="8"/>
  <c r="M19" i="8" s="1"/>
  <c r="H18" i="8"/>
  <c r="K18" i="8" s="1"/>
  <c r="M18" i="8" s="1"/>
  <c r="K46" i="8"/>
  <c r="M46" i="8" s="1"/>
  <c r="H45" i="8"/>
  <c r="K45" i="8" s="1"/>
  <c r="M45" i="8" s="1"/>
  <c r="K44" i="8"/>
  <c r="M44" i="8" s="1"/>
  <c r="K37" i="8"/>
  <c r="M37" i="8" s="1"/>
  <c r="K34" i="8"/>
  <c r="M34" i="8" s="1"/>
  <c r="K15" i="8"/>
  <c r="M15" i="8" s="1"/>
  <c r="K28" i="8"/>
  <c r="M28" i="8" s="1"/>
  <c r="K26" i="8"/>
  <c r="M26" i="8" s="1"/>
  <c r="K17" i="8"/>
  <c r="M17" i="8" s="1"/>
  <c r="H43" i="8"/>
  <c r="K42" i="8"/>
  <c r="M42" i="8" s="1"/>
  <c r="K41" i="8"/>
  <c r="M41" i="8" s="1"/>
  <c r="K14" i="8"/>
  <c r="M14" i="8" s="1"/>
  <c r="K33" i="8"/>
  <c r="M33" i="8" s="1"/>
  <c r="K25" i="8"/>
  <c r="M25" i="8" s="1"/>
  <c r="K13" i="8"/>
  <c r="M13" i="8" s="1"/>
  <c r="K22" i="8"/>
  <c r="M22" i="8" s="1"/>
  <c r="M10" i="8"/>
  <c r="M5" i="8"/>
  <c r="H48" i="8" l="1"/>
  <c r="K43" i="8"/>
  <c r="M43" i="8" s="1"/>
  <c r="M48" i="8" s="1"/>
  <c r="M52" i="8" s="1"/>
  <c r="L53" i="8" s="1"/>
  <c r="O17" i="6"/>
  <c r="M17" i="6"/>
  <c r="F11" i="6"/>
  <c r="J12" i="6" s="1"/>
  <c r="O14" i="6" l="1"/>
  <c r="N14" i="6"/>
  <c r="N15" i="6"/>
  <c r="O15" i="6" s="1"/>
  <c r="N16" i="6"/>
  <c r="O16" i="6" s="1"/>
  <c r="N12" i="6"/>
  <c r="N13" i="6"/>
  <c r="O13" i="6" s="1"/>
  <c r="K48" i="8"/>
  <c r="G17" i="5"/>
  <c r="O12" i="6" l="1"/>
  <c r="N17" i="6"/>
  <c r="F65" i="4"/>
  <c r="H21" i="4" l="1"/>
  <c r="H48" i="4"/>
  <c r="H18" i="4"/>
  <c r="M5" i="4"/>
  <c r="L52" i="4"/>
  <c r="J52" i="4"/>
  <c r="I52" i="4"/>
  <c r="H52" i="4"/>
  <c r="K29" i="4"/>
  <c r="M29" i="4" s="1"/>
  <c r="K16" i="4"/>
  <c r="M16" i="4" s="1"/>
  <c r="K47" i="4"/>
  <c r="M47" i="4" s="1"/>
  <c r="K15" i="4"/>
  <c r="M15" i="4" s="1"/>
  <c r="K43" i="4"/>
  <c r="M43" i="4" s="1"/>
  <c r="K42" i="4"/>
  <c r="M42" i="4" s="1"/>
  <c r="K41" i="4"/>
  <c r="M41" i="4" s="1"/>
  <c r="K39" i="4"/>
  <c r="M39" i="4" s="1"/>
  <c r="K38" i="4"/>
  <c r="M38" i="4" s="1"/>
  <c r="K37" i="4"/>
  <c r="M37" i="4" s="1"/>
  <c r="K35" i="4"/>
  <c r="M35" i="4" s="1"/>
  <c r="K34" i="4"/>
  <c r="M34" i="4" s="1"/>
  <c r="K32" i="4"/>
  <c r="M32" i="4" s="1"/>
  <c r="K31" i="4"/>
  <c r="M31" i="4" s="1"/>
  <c r="K33" i="4"/>
  <c r="M33" i="4" s="1"/>
  <c r="K28" i="4"/>
  <c r="M28" i="4" s="1"/>
  <c r="K27" i="4"/>
  <c r="M27" i="4" s="1"/>
  <c r="K26" i="4"/>
  <c r="M26" i="4" s="1"/>
  <c r="K14" i="4"/>
  <c r="M14" i="4" s="1"/>
  <c r="K24" i="4"/>
  <c r="M24" i="4" s="1"/>
  <c r="K23" i="4"/>
  <c r="M23" i="4" s="1"/>
  <c r="K22" i="4"/>
  <c r="M22" i="4" s="1"/>
  <c r="K20" i="4"/>
  <c r="M20" i="4" s="1"/>
  <c r="K19" i="4"/>
  <c r="M19" i="4" s="1"/>
  <c r="K13" i="4"/>
  <c r="M13" i="4" s="1"/>
  <c r="K18" i="4"/>
  <c r="M18" i="4" s="1"/>
  <c r="K44" i="4"/>
  <c r="M44" i="4" s="1"/>
  <c r="K48" i="4"/>
  <c r="M48" i="4" s="1"/>
  <c r="K46" i="4"/>
  <c r="M46" i="4" s="1"/>
  <c r="K40" i="4"/>
  <c r="M40" i="4" s="1"/>
  <c r="K36" i="4"/>
  <c r="M36" i="4" s="1"/>
  <c r="K17" i="4"/>
  <c r="M17" i="4" s="1"/>
  <c r="K30" i="4"/>
  <c r="M30" i="4" s="1"/>
  <c r="K25" i="4"/>
  <c r="M25" i="4" s="1"/>
  <c r="K45" i="4"/>
  <c r="M45" i="4" s="1"/>
  <c r="K21" i="4"/>
  <c r="M21" i="4" s="1"/>
  <c r="K50" i="4"/>
  <c r="M50" i="4" s="1"/>
  <c r="K49" i="4"/>
  <c r="K52" i="4" l="1"/>
  <c r="M49" i="4"/>
  <c r="M52" i="4" s="1"/>
  <c r="M10" i="4"/>
  <c r="E52" i="2"/>
  <c r="M99" i="1" l="1"/>
  <c r="J99" i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C78" i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L77" i="1"/>
  <c r="N77" i="1" s="1"/>
  <c r="L76" i="1"/>
  <c r="N76" i="1" s="1"/>
  <c r="L75" i="1"/>
  <c r="N75" i="1" s="1"/>
  <c r="L74" i="1"/>
  <c r="N74" i="1" s="1"/>
  <c r="L73" i="1"/>
  <c r="N73" i="1"/>
  <c r="L72" i="1"/>
  <c r="N72" i="1" s="1"/>
  <c r="L71" i="1"/>
  <c r="N71" i="1" s="1"/>
  <c r="L70" i="1"/>
  <c r="N70" i="1" s="1"/>
  <c r="L69" i="1"/>
  <c r="N69" i="1" s="1"/>
  <c r="C69" i="1"/>
  <c r="C70" i="1" s="1"/>
  <c r="C71" i="1" s="1"/>
  <c r="C72" i="1" s="1"/>
  <c r="C73" i="1" s="1"/>
  <c r="C74" i="1" s="1"/>
  <c r="C75" i="1" s="1"/>
  <c r="C76" i="1" s="1"/>
  <c r="L68" i="1"/>
  <c r="N68" i="1" s="1"/>
  <c r="K65" i="1"/>
  <c r="J65" i="1"/>
  <c r="I65" i="1"/>
  <c r="L61" i="1"/>
  <c r="N61" i="1" s="1"/>
  <c r="M65" i="1"/>
  <c r="L37" i="1"/>
  <c r="N37" i="1" s="1"/>
  <c r="L27" i="1"/>
  <c r="N27" i="1" s="1"/>
  <c r="L26" i="1"/>
  <c r="N26" i="1"/>
  <c r="L36" i="1"/>
  <c r="N36" i="1"/>
  <c r="L35" i="1"/>
  <c r="N35" i="1" s="1"/>
  <c r="L60" i="1"/>
  <c r="N60" i="1" s="1"/>
  <c r="L59" i="1"/>
  <c r="N59" i="1" s="1"/>
  <c r="L58" i="1"/>
  <c r="N58" i="1" s="1"/>
  <c r="L57" i="1"/>
  <c r="N57" i="1" s="1"/>
  <c r="L34" i="1"/>
  <c r="N34" i="1" s="1"/>
  <c r="L56" i="1"/>
  <c r="N56" i="1" s="1"/>
  <c r="L55" i="1"/>
  <c r="N55" i="1" s="1"/>
  <c r="L54" i="1"/>
  <c r="N54" i="1" s="1"/>
  <c r="L33" i="1"/>
  <c r="N33" i="1" s="1"/>
  <c r="L53" i="1"/>
  <c r="N53" i="1" s="1"/>
  <c r="L52" i="1"/>
  <c r="N52" i="1" s="1"/>
  <c r="L51" i="1"/>
  <c r="N51" i="1" s="1"/>
  <c r="L32" i="1"/>
  <c r="N32" i="1"/>
  <c r="L50" i="1"/>
  <c r="N50" i="1" s="1"/>
  <c r="L31" i="1"/>
  <c r="N31" i="1" s="1"/>
  <c r="L63" i="1"/>
  <c r="N63" i="1" s="1"/>
  <c r="L49" i="1"/>
  <c r="N49" i="1" s="1"/>
  <c r="L62" i="1"/>
  <c r="N62" i="1" s="1"/>
  <c r="L48" i="1"/>
  <c r="N48" i="1" s="1"/>
  <c r="L47" i="1"/>
  <c r="N47" i="1" s="1"/>
  <c r="L46" i="1"/>
  <c r="N46" i="1"/>
  <c r="L30" i="1"/>
  <c r="N30" i="1" s="1"/>
  <c r="L45" i="1"/>
  <c r="N45" i="1" s="1"/>
  <c r="L44" i="1"/>
  <c r="N44" i="1" s="1"/>
  <c r="L29" i="1"/>
  <c r="N29" i="1" s="1"/>
  <c r="L43" i="1"/>
  <c r="N43" i="1" s="1"/>
  <c r="L42" i="1"/>
  <c r="N42" i="1" s="1"/>
  <c r="L28" i="1"/>
  <c r="N28" i="1" s="1"/>
  <c r="L41" i="1"/>
  <c r="N41" i="1" s="1"/>
  <c r="L40" i="1"/>
  <c r="N40" i="1" s="1"/>
  <c r="L39" i="1"/>
  <c r="N39" i="1" s="1"/>
  <c r="C27" i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9" i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L38" i="1"/>
  <c r="N38" i="1" s="1"/>
  <c r="L21" i="1"/>
  <c r="N21" i="1" s="1"/>
  <c r="O21" i="1" s="1"/>
  <c r="L20" i="1"/>
  <c r="N20" i="1" s="1"/>
  <c r="O20" i="1" s="1"/>
  <c r="L19" i="1"/>
  <c r="N19" i="1" s="1"/>
  <c r="O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/>
  <c r="L12" i="1"/>
  <c r="N12" i="1" s="1"/>
  <c r="L11" i="1"/>
  <c r="N11" i="1" s="1"/>
  <c r="L10" i="1"/>
  <c r="N10" i="1" s="1"/>
  <c r="L9" i="1"/>
  <c r="N9" i="1" s="1"/>
  <c r="L8" i="1"/>
  <c r="N8" i="1" s="1"/>
  <c r="L7" i="1"/>
  <c r="N7" i="1" s="1"/>
  <c r="L6" i="1"/>
  <c r="N6" i="1" s="1"/>
  <c r="L5" i="1"/>
  <c r="N5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L4" i="1"/>
  <c r="N4" i="1" s="1"/>
  <c r="L99" i="1" l="1"/>
  <c r="O11" i="1"/>
  <c r="O16" i="1"/>
  <c r="N23" i="1"/>
  <c r="O4" i="1"/>
  <c r="O13" i="1"/>
  <c r="N99" i="1"/>
  <c r="N65" i="1"/>
  <c r="L65" i="1"/>
  <c r="O23" i="1" l="1"/>
</calcChain>
</file>

<file path=xl/sharedStrings.xml><?xml version="1.0" encoding="utf-8"?>
<sst xmlns="http://schemas.openxmlformats.org/spreadsheetml/2006/main" count="899" uniqueCount="304">
  <si>
    <t>RECIBO TELEFONICA N° CUENTA C4076797</t>
  </si>
  <si>
    <t>ENTIDAD</t>
  </si>
  <si>
    <t>N°</t>
  </si>
  <si>
    <t>NOMBRES Y APELLIDO</t>
  </si>
  <si>
    <t>CARGO</t>
  </si>
  <si>
    <t>CARRERA</t>
  </si>
  <si>
    <t>N° LINEA</t>
  </si>
  <si>
    <t>PAQ DATOS</t>
  </si>
  <si>
    <t>MINUTOS</t>
  </si>
  <si>
    <t>CARGOS FIJOS</t>
  </si>
  <si>
    <t>CARGOS LL. ADIC.</t>
  </si>
  <si>
    <t>SUB TOTAL</t>
  </si>
  <si>
    <t>CBZA DIFERIDA</t>
  </si>
  <si>
    <t>TOTAL</t>
  </si>
  <si>
    <t>F.E.</t>
  </si>
  <si>
    <t>APC</t>
  </si>
  <si>
    <t>CHAPOÑAN CHANAME, JHON STEVEN</t>
  </si>
  <si>
    <t>Asistente Colportaje</t>
  </si>
  <si>
    <t>Teología</t>
  </si>
  <si>
    <t>ROJAS, CRISTINA</t>
  </si>
  <si>
    <t>Administración</t>
  </si>
  <si>
    <t>LEONCIO ACOSTA</t>
  </si>
  <si>
    <t>GERALDINE MEGIA</t>
  </si>
  <si>
    <t xml:space="preserve">Administración </t>
  </si>
  <si>
    <t>ALICIA FRIAS</t>
  </si>
  <si>
    <t>Psicología</t>
  </si>
  <si>
    <t>JULIO VEGA GUERRERO</t>
  </si>
  <si>
    <t>Contratado</t>
  </si>
  <si>
    <t>ANTONIO CASTRO ZENTENO</t>
  </si>
  <si>
    <t>MAC</t>
  </si>
  <si>
    <t>VERA CORTEZ MAICOL CERJEY</t>
  </si>
  <si>
    <t>Cesar urbano paredes</t>
  </si>
  <si>
    <t>MLT</t>
  </si>
  <si>
    <t>VELASQUEZ MAMANI, David Edgar</t>
  </si>
  <si>
    <t xml:space="preserve">Teología </t>
  </si>
  <si>
    <t xml:space="preserve">Percy Tinta Vargas </t>
  </si>
  <si>
    <t xml:space="preserve">Educación </t>
  </si>
  <si>
    <t xml:space="preserve">Helard Chuco Laguna </t>
  </si>
  <si>
    <t>MOP</t>
  </si>
  <si>
    <t>LUPACA CHOQUEHUANCA, Abel Moisés</t>
  </si>
  <si>
    <t>CHAMORRO TORRES, Jhonson</t>
  </si>
  <si>
    <t>Josue Salazar huayta</t>
  </si>
  <si>
    <t>MPCS</t>
  </si>
  <si>
    <t xml:space="preserve">ANTEZANA, Rocki </t>
  </si>
  <si>
    <t>MPS</t>
  </si>
  <si>
    <t>CCAMA HUARAYA, Alex</t>
  </si>
  <si>
    <t>MSOP</t>
  </si>
  <si>
    <t>LIMA, Carolina</t>
  </si>
  <si>
    <t>DATOS MOVILES</t>
  </si>
  <si>
    <t>OPERATIVO</t>
  </si>
  <si>
    <t xml:space="preserve">PETER MONCADA </t>
  </si>
  <si>
    <t>RONALD GARNIQUE</t>
  </si>
  <si>
    <t>DAVID CHAVEZ</t>
  </si>
  <si>
    <t>JONATHAN CORRALES</t>
  </si>
  <si>
    <t>MARICIELO CRISOTBAL</t>
  </si>
  <si>
    <t>WILMER CHAVEZ</t>
  </si>
  <si>
    <t>NERY SAMANIEGO</t>
  </si>
  <si>
    <t>DANIEL LUNA</t>
  </si>
  <si>
    <t>LUZ LUQUE</t>
  </si>
  <si>
    <t>CARLOS CHAMAYA</t>
  </si>
  <si>
    <t>CARLOS CARDENAS</t>
  </si>
  <si>
    <t>ENRIQUE MEGO</t>
  </si>
  <si>
    <t>IDELFO VERA</t>
  </si>
  <si>
    <t>ALEXIS BENAVIDES</t>
  </si>
  <si>
    <t>TITO FERNANDEZ</t>
  </si>
  <si>
    <t>DAVID ALMAMZA</t>
  </si>
  <si>
    <t>DIANA CORRALES</t>
  </si>
  <si>
    <t>DANIEL MENDOZA</t>
  </si>
  <si>
    <t>GUILLERMO GOMEZ</t>
  </si>
  <si>
    <t>OSWALDO RAMIREZ</t>
  </si>
  <si>
    <t>CANDY MERMA</t>
  </si>
  <si>
    <t>BENITO UGARTE</t>
  </si>
  <si>
    <t>UPS</t>
  </si>
  <si>
    <t>MIGUEL YUCRAVILCA</t>
  </si>
  <si>
    <t>IVAN VIDAURRE</t>
  </si>
  <si>
    <t>RONALD TERRONES</t>
  </si>
  <si>
    <t>LUIS CALDERON</t>
  </si>
  <si>
    <t>RENE ALANOCA</t>
  </si>
  <si>
    <t>FANNY CCUNO</t>
  </si>
  <si>
    <t xml:space="preserve">Víctor Rodríguez </t>
  </si>
  <si>
    <t>Comisiónista</t>
  </si>
  <si>
    <t>CARRANZA RUIZ, DILMER YOISER</t>
  </si>
  <si>
    <t>ELVIS MENDOZA COILA</t>
  </si>
  <si>
    <t>Teologia</t>
  </si>
  <si>
    <t>VALLE AREVALO LLINO ALEXIS</t>
  </si>
  <si>
    <t>PSICOLOGIA</t>
  </si>
  <si>
    <t>ÑAHUIRO RODRIGUEZ JUNIOR FRANK</t>
  </si>
  <si>
    <t>RUTH MARLENI CHIRME HUISA</t>
  </si>
  <si>
    <t>ADMINISTRACION</t>
  </si>
  <si>
    <t>MANTILLA NACHUCHO, Josué</t>
  </si>
  <si>
    <t>Santiago Sanchez Vasquez</t>
  </si>
  <si>
    <t xml:space="preserve">Miguel Angel Masa Checmapoco </t>
  </si>
  <si>
    <t>José Luis Huanca Totora</t>
  </si>
  <si>
    <t>PÉREZ FALCON, Alejandra Briyit</t>
  </si>
  <si>
    <t>PÉREZ PÉREZ, William</t>
  </si>
  <si>
    <t>SALAS FLORES, Janet Natalia</t>
  </si>
  <si>
    <t>CALLAHUA BEDON, Carlos A.</t>
  </si>
  <si>
    <t>Javier Ascencio Villanueva</t>
  </si>
  <si>
    <t>Eliazer Maquera</t>
  </si>
  <si>
    <t>Santos Yopla</t>
  </si>
  <si>
    <t>AYAY AMANBAL, Anderson</t>
  </si>
  <si>
    <t>CASTREJÓN HUAMÁN, Hadam</t>
  </si>
  <si>
    <t>COLLANTES VÁSQUEZ, Elías</t>
  </si>
  <si>
    <t xml:space="preserve">MAMANI PERCY </t>
  </si>
  <si>
    <t>HUAMANI CURI DIEGO</t>
  </si>
  <si>
    <t xml:space="preserve">QUISPE CASTRO MARIBEL </t>
  </si>
  <si>
    <t xml:space="preserve">PSICOLOGIA </t>
  </si>
  <si>
    <t xml:space="preserve">TRIGOZO SERVAN DANIEL </t>
  </si>
  <si>
    <t>CHINCHA OJEDA, Edwin</t>
  </si>
  <si>
    <t>QUISPE NINAHUAMÁN, Helberth</t>
  </si>
  <si>
    <t>MARTÍNEZ CAVAY, Mauricio</t>
  </si>
  <si>
    <t>GÓMEZ MONTOYA, Karen Nataly</t>
  </si>
  <si>
    <t>Nutrición</t>
  </si>
  <si>
    <t>MENDOZA MAR, Rita</t>
  </si>
  <si>
    <t>NAVARRO CARRAZCO, Abel</t>
  </si>
  <si>
    <t xml:space="preserve">SONCCO AQUINO, Néstor </t>
  </si>
  <si>
    <t>JUAN CARLOS KACHAHUALLPA</t>
  </si>
  <si>
    <t>JOSE MAMANI</t>
  </si>
  <si>
    <t>WASAP CLIENTES</t>
  </si>
  <si>
    <t>ROCIO  TINTAYA</t>
  </si>
  <si>
    <t>LOURDES</t>
  </si>
  <si>
    <t>LUIS CASTELLANOS</t>
  </si>
  <si>
    <t>ABIGAIL MAMANI</t>
  </si>
  <si>
    <t>darwin soria</t>
  </si>
  <si>
    <t>SERVICIO</t>
  </si>
  <si>
    <t>RECIBO</t>
  </si>
  <si>
    <t>ene</t>
  </si>
  <si>
    <t>feb</t>
  </si>
  <si>
    <t>mar</t>
  </si>
  <si>
    <t>abr</t>
  </si>
  <si>
    <t>Total general</t>
  </si>
  <si>
    <t>FIJA</t>
  </si>
  <si>
    <t>MOVIL</t>
  </si>
  <si>
    <t>E05150000178959</t>
  </si>
  <si>
    <t>E05150000178960</t>
  </si>
  <si>
    <t>E05150000179425</t>
  </si>
  <si>
    <t>E05150000179426</t>
  </si>
  <si>
    <t>E05150000223990</t>
  </si>
  <si>
    <t>E05150000223991</t>
  </si>
  <si>
    <t>E05150000224420</t>
  </si>
  <si>
    <t>E05150000224421</t>
  </si>
  <si>
    <t>E05150000267133</t>
  </si>
  <si>
    <t>E05150000267134</t>
  </si>
  <si>
    <t>E05150000267538</t>
  </si>
  <si>
    <t>E05150000267539</t>
  </si>
  <si>
    <t>E05150000306618</t>
  </si>
  <si>
    <t>E05150000306619</t>
  </si>
  <si>
    <t>E05150000306945</t>
  </si>
  <si>
    <t>E05150000306946</t>
  </si>
  <si>
    <t>Huancayo</t>
  </si>
  <si>
    <t>mac</t>
  </si>
  <si>
    <t>mlt</t>
  </si>
  <si>
    <t>mps</t>
  </si>
  <si>
    <t>msop</t>
  </si>
  <si>
    <t>no corresponde</t>
  </si>
  <si>
    <t>No corresponde</t>
  </si>
  <si>
    <t>cusco</t>
  </si>
  <si>
    <t>mps tacna</t>
  </si>
  <si>
    <t>arequipa</t>
  </si>
  <si>
    <t>Diseño</t>
  </si>
  <si>
    <t>personal</t>
  </si>
  <si>
    <t>sonia</t>
  </si>
  <si>
    <t>varios no reconocidos</t>
  </si>
  <si>
    <t>diseño</t>
  </si>
  <si>
    <t>cta de facturac</t>
  </si>
  <si>
    <t>Pagado: TLC 05/03/2020 S/ 2,197.7</t>
  </si>
  <si>
    <t> S/  2,006.30</t>
  </si>
  <si>
    <t> S/     804.60</t>
  </si>
  <si>
    <t> S/        79.90</t>
  </si>
  <si>
    <t> S/        29.90</t>
  </si>
  <si>
    <t>E05150000081187</t>
  </si>
  <si>
    <t>E05150000081188</t>
  </si>
  <si>
    <t> S/     654.60</t>
  </si>
  <si>
    <t>E05150000080710</t>
  </si>
  <si>
    <t>E05150000080958</t>
  </si>
  <si>
    <t> S/        49.10</t>
  </si>
  <si>
    <t>E05150000080711</t>
  </si>
  <si>
    <t> S/  2,046.20</t>
  </si>
  <si>
    <t> S/  5,780.4</t>
  </si>
  <si>
    <t>Pagado: TLC 05/02/2020 S/  5,780.4</t>
  </si>
  <si>
    <t>Tacna</t>
  </si>
  <si>
    <t>Local</t>
  </si>
  <si>
    <t>Estado</t>
  </si>
  <si>
    <t>No Reconocido</t>
  </si>
  <si>
    <t>Pendiente de pago</t>
  </si>
  <si>
    <t>S1AA-0002899312</t>
  </si>
  <si>
    <t>S1AA-0002899322</t>
  </si>
  <si>
    <t>S1AA-0002911727</t>
  </si>
  <si>
    <t>SONIA</t>
  </si>
  <si>
    <t>COMERCIAL</t>
  </si>
  <si>
    <t>RUBI</t>
  </si>
  <si>
    <t>DISEÑO</t>
  </si>
  <si>
    <t>LIZET GONZALES VES</t>
  </si>
  <si>
    <t>LINEA MOVISTAR</t>
  </si>
  <si>
    <t>EMILIA CATACORA</t>
  </si>
  <si>
    <t>ISRAEL UCHIÑAHUA</t>
  </si>
  <si>
    <t>LIBRERÍA MAC</t>
  </si>
  <si>
    <t>LIBRERÍA PUNO</t>
  </si>
  <si>
    <t>SIN USO MSOP ERA DE LOURDES</t>
  </si>
  <si>
    <t>SIN USO MAC ERA DE MERY</t>
  </si>
  <si>
    <t>LINEA MOVIL</t>
  </si>
  <si>
    <t>S1AA-0004390562</t>
  </si>
  <si>
    <t>S1AA-0004386119</t>
  </si>
  <si>
    <t>S1AA-0004390965</t>
  </si>
  <si>
    <t>S1AA-0004390981</t>
  </si>
  <si>
    <t>Enero</t>
  </si>
  <si>
    <t>S004-0016061776</t>
  </si>
  <si>
    <t>S004-0016061775</t>
  </si>
  <si>
    <t>S004-0016061777</t>
  </si>
  <si>
    <t>S004-0016061778</t>
  </si>
  <si>
    <t>Febrero</t>
  </si>
  <si>
    <t>S004-0018040133</t>
  </si>
  <si>
    <t>S004-0018040134</t>
  </si>
  <si>
    <t>S004-0018040135</t>
  </si>
  <si>
    <t>S004-0018040136</t>
  </si>
  <si>
    <t>S1AA-0007109237</t>
  </si>
  <si>
    <t>S1AA-0007113795</t>
  </si>
  <si>
    <t>S1AA-0007113813</t>
  </si>
  <si>
    <t>S1AA-0007545876</t>
  </si>
  <si>
    <t>S1AA-0007545893</t>
  </si>
  <si>
    <t>S1AA-0007556345</t>
  </si>
  <si>
    <t>FIJO</t>
  </si>
  <si>
    <t>Cta. Financiera</t>
  </si>
  <si>
    <t>N°Movil</t>
  </si>
  <si>
    <t>TACNA</t>
  </si>
  <si>
    <t>AREQUIPA</t>
  </si>
  <si>
    <t>PUNO</t>
  </si>
  <si>
    <t>HUANCAYO</t>
  </si>
  <si>
    <t>upeu</t>
  </si>
  <si>
    <t>Maribel miraflores</t>
  </si>
  <si>
    <t>CAMILA HOYOS</t>
  </si>
  <si>
    <t>DAYSI CABRERA</t>
  </si>
  <si>
    <t>EX FANNY</t>
  </si>
  <si>
    <t>anular</t>
  </si>
  <si>
    <t>S004-0020021537</t>
  </si>
  <si>
    <t>S004-0020021538</t>
  </si>
  <si>
    <t>S004-0020021539</t>
  </si>
  <si>
    <t>Marzo</t>
  </si>
  <si>
    <t>S004-0020021540</t>
  </si>
  <si>
    <t>S1AA-0008183813</t>
  </si>
  <si>
    <t>S1AA-0008183830</t>
  </si>
  <si>
    <t>S1AA-0008194025</t>
  </si>
  <si>
    <t>Movil</t>
  </si>
  <si>
    <t>Abril</t>
  </si>
  <si>
    <t>S004-0022031181</t>
  </si>
  <si>
    <t>S004-0022031182</t>
  </si>
  <si>
    <t>S004-0022031183</t>
  </si>
  <si>
    <t>S004-0022031184</t>
  </si>
  <si>
    <t>S1AA-0009063005</t>
  </si>
  <si>
    <t>S1AA-0009063013</t>
  </si>
  <si>
    <t>S1AA-0009635748</t>
  </si>
  <si>
    <t>S1AA-0009635756</t>
  </si>
  <si>
    <t>Mayo</t>
  </si>
  <si>
    <t>S004-0024059310</t>
  </si>
  <si>
    <t>S004-0024059311</t>
  </si>
  <si>
    <t>S004-0024059313</t>
  </si>
  <si>
    <t>S004-0024059312</t>
  </si>
  <si>
    <t>Junio</t>
  </si>
  <si>
    <t>Julio</t>
  </si>
  <si>
    <t>S004-0026099178</t>
  </si>
  <si>
    <t>S004-0026099177</t>
  </si>
  <si>
    <t>S004-0026099179</t>
  </si>
  <si>
    <t>S004-0026099180</t>
  </si>
  <si>
    <t>S1AA-0010402685</t>
  </si>
  <si>
    <t>S1AA-0010402693</t>
  </si>
  <si>
    <t>S1AA-0011440388</t>
  </si>
  <si>
    <t>S1AA-0011440396</t>
  </si>
  <si>
    <t>S1AA-0011811155</t>
  </si>
  <si>
    <t>Agosto</t>
  </si>
  <si>
    <t>S1AA-0011811163</t>
  </si>
  <si>
    <t>S1AA-0012586397</t>
  </si>
  <si>
    <t>S1AA-0012586405</t>
  </si>
  <si>
    <t>Setiembre</t>
  </si>
  <si>
    <t>S1AA-0013115376</t>
  </si>
  <si>
    <t>Octubre</t>
  </si>
  <si>
    <t>S1AA-0013115384</t>
  </si>
  <si>
    <t>S1AA-0013994876</t>
  </si>
  <si>
    <t>S1AA-0013994884</t>
  </si>
  <si>
    <t>Noviembre</t>
  </si>
  <si>
    <t>Diciembre</t>
  </si>
  <si>
    <t>S1AA-0014685088</t>
  </si>
  <si>
    <t>ENERO</t>
  </si>
  <si>
    <t>FEBRERO</t>
  </si>
  <si>
    <t>S1AA-0015951285</t>
  </si>
  <si>
    <t>S1AA-0015951292</t>
  </si>
  <si>
    <t>S1AA-0015102648</t>
  </si>
  <si>
    <t>S1AA-0015102655</t>
  </si>
  <si>
    <t>MARZO</t>
  </si>
  <si>
    <t>S1AA-0016186376</t>
  </si>
  <si>
    <t>S1AA-0016186383</t>
  </si>
  <si>
    <t>ABRIL</t>
  </si>
  <si>
    <t>SARA ARIAS</t>
  </si>
  <si>
    <t>Luz Luque</t>
  </si>
  <si>
    <t>DAVID ALMANZA</t>
  </si>
  <si>
    <t>CELINA POMA</t>
  </si>
  <si>
    <t>Erick Moran</t>
  </si>
  <si>
    <t>CESAR PALACIOS</t>
  </si>
  <si>
    <t>OSWALDO RAMIREZ -SE ENVIA A LIMA</t>
  </si>
  <si>
    <t>CARLOS CHAMAYA - SIN CHIP</t>
  </si>
  <si>
    <t>Maribel miraflores - SIN CHIP</t>
  </si>
  <si>
    <t>EMILIA CATACORA - SIM CHIP</t>
  </si>
  <si>
    <t xml:space="preserve">RENE ALANOCA - SIN EQUIPO </t>
  </si>
  <si>
    <t>Dario Mariño - SIN EQUIPO</t>
  </si>
  <si>
    <t>4121042 INTERNET Y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</si>
</sst>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&quot;S/&quot;#,##0.00;[Red]&quot;S/&quot;\-#,##0.00"/>
    <numFmt numFmtId="166" formatCode="_-* #,##0.000_-;\-* #,##0.0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HoloLens MDL2 Assets"/>
      <family val="1"/>
    </font>
    <font>
      <sz val="12"/>
      <color rgb="FF222222"/>
      <name val="Arial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theme="1"/>
      <name val="Verdana"/>
      <family val="2"/>
    </font>
    <font>
      <b/>
      <sz val="8"/>
      <color theme="0"/>
      <name val="Verdana"/>
      <family val="2"/>
    </font>
    <font>
      <b/>
      <sz val="8"/>
      <color theme="1"/>
      <name val="Verdana"/>
      <family val="2"/>
    </font>
    <font>
      <b/>
      <u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999999"/>
      </left>
      <right/>
      <top style="medium">
        <color indexed="64"/>
      </top>
      <bottom style="medium">
        <color indexed="64"/>
      </bottom>
      <diagonal/>
    </border>
    <border>
      <left style="medium">
        <color rgb="FF99999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999999"/>
      </left>
      <right/>
      <top/>
      <bottom/>
      <diagonal/>
    </border>
    <border>
      <left style="medium">
        <color rgb="FF999999"/>
      </left>
      <right style="medium">
        <color indexed="64"/>
      </right>
      <top/>
      <bottom/>
      <diagonal/>
    </border>
    <border>
      <left style="medium">
        <color rgb="FF999999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99999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999999"/>
      </right>
      <top style="medium">
        <color indexed="64"/>
      </top>
      <bottom/>
      <diagonal/>
    </border>
    <border>
      <left style="medium">
        <color indexed="64"/>
      </left>
      <right style="medium">
        <color rgb="FF999999"/>
      </right>
      <top/>
      <bottom/>
      <diagonal/>
    </border>
    <border>
      <left style="medium">
        <color indexed="64"/>
      </left>
      <right style="medium">
        <color rgb="FF999999"/>
      </right>
      <top/>
      <bottom style="medium">
        <color rgb="FF000000"/>
      </bottom>
      <diagonal/>
    </border>
    <border>
      <left style="medium">
        <color indexed="64"/>
      </left>
      <right style="medium">
        <color rgb="FF999999"/>
      </right>
      <top style="medium">
        <color rgb="FF000000"/>
      </top>
      <bottom/>
      <diagonal/>
    </border>
    <border>
      <left/>
      <right style="medium">
        <color rgb="FF999999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999999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999999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999999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8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0" fillId="0" borderId="1" xfId="0" applyBorder="1"/>
    <xf numFmtId="0" fontId="0" fillId="0" borderId="2" xfId="0" applyBorder="1"/>
    <xf numFmtId="0" fontId="0" fillId="0" borderId="2" xfId="0" applyBorder="1" applyAlignment="1"/>
    <xf numFmtId="43" fontId="0" fillId="0" borderId="2" xfId="1" applyFont="1" applyBorder="1"/>
    <xf numFmtId="43" fontId="0" fillId="0" borderId="3" xfId="1" applyFont="1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/>
    <xf numFmtId="43" fontId="0" fillId="0" borderId="6" xfId="1" applyFont="1" applyBorder="1"/>
    <xf numFmtId="43" fontId="0" fillId="0" borderId="7" xfId="1" applyFont="1" applyBorder="1"/>
    <xf numFmtId="43" fontId="0" fillId="0" borderId="4" xfId="0" applyNumberFormat="1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/>
    <xf numFmtId="43" fontId="0" fillId="0" borderId="9" xfId="1" applyFont="1" applyBorder="1"/>
    <xf numFmtId="43" fontId="0" fillId="0" borderId="10" xfId="1" applyFont="1" applyBorder="1"/>
    <xf numFmtId="0" fontId="0" fillId="0" borderId="4" xfId="0" applyBorder="1" applyAlignment="1">
      <alignment horizontal="center"/>
    </xf>
    <xf numFmtId="43" fontId="0" fillId="0" borderId="0" xfId="1" applyFont="1"/>
    <xf numFmtId="43" fontId="2" fillId="0" borderId="11" xfId="1" applyFont="1" applyBorder="1"/>
    <xf numFmtId="43" fontId="2" fillId="0" borderId="12" xfId="1" applyFont="1" applyBorder="1"/>
    <xf numFmtId="43" fontId="0" fillId="0" borderId="0" xfId="0" applyNumberFormat="1"/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3" fontId="0" fillId="3" borderId="2" xfId="1" applyFont="1" applyFill="1" applyBorder="1"/>
    <xf numFmtId="43" fontId="0" fillId="0" borderId="16" xfId="1" applyFont="1" applyBorder="1"/>
    <xf numFmtId="0" fontId="0" fillId="0" borderId="5" xfId="0" applyBorder="1" applyAlignment="1">
      <alignment horizontal="center"/>
    </xf>
    <xf numFmtId="43" fontId="0" fillId="3" borderId="6" xfId="1" applyFont="1" applyFill="1" applyBorder="1"/>
    <xf numFmtId="43" fontId="0" fillId="0" borderId="17" xfId="1" applyFont="1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/>
    <xf numFmtId="43" fontId="0" fillId="3" borderId="19" xfId="1" applyFont="1" applyFill="1" applyBorder="1"/>
    <xf numFmtId="43" fontId="0" fillId="0" borderId="19" xfId="1" applyFont="1" applyBorder="1"/>
    <xf numFmtId="43" fontId="0" fillId="0" borderId="20" xfId="1" applyFont="1" applyBorder="1"/>
    <xf numFmtId="0" fontId="0" fillId="0" borderId="8" xfId="0" applyBorder="1" applyAlignment="1">
      <alignment horizontal="center"/>
    </xf>
    <xf numFmtId="43" fontId="0" fillId="0" borderId="21" xfId="1" applyFont="1" applyBorder="1"/>
    <xf numFmtId="43" fontId="0" fillId="0" borderId="22" xfId="0" applyNumberFormat="1" applyBorder="1" applyAlignment="1"/>
    <xf numFmtId="43" fontId="0" fillId="3" borderId="9" xfId="1" applyFont="1" applyFill="1" applyBorder="1"/>
    <xf numFmtId="43" fontId="0" fillId="0" borderId="0" xfId="1" applyFont="1" applyFill="1"/>
    <xf numFmtId="43" fontId="2" fillId="0" borderId="26" xfId="1" applyFont="1" applyBorder="1"/>
    <xf numFmtId="4" fontId="0" fillId="0" borderId="0" xfId="0" applyNumberFormat="1" applyAlignment="1">
      <alignment wrapText="1"/>
    </xf>
    <xf numFmtId="164" fontId="0" fillId="0" borderId="0" xfId="0" applyNumberFormat="1"/>
    <xf numFmtId="0" fontId="5" fillId="5" borderId="13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165" fontId="6" fillId="4" borderId="29" xfId="0" applyNumberFormat="1" applyFont="1" applyFill="1" applyBorder="1" applyAlignment="1">
      <alignment horizontal="right" vertical="center"/>
    </xf>
    <xf numFmtId="165" fontId="6" fillId="4" borderId="30" xfId="0" applyNumberFormat="1" applyFont="1" applyFill="1" applyBorder="1" applyAlignment="1">
      <alignment horizontal="right" vertical="center"/>
    </xf>
    <xf numFmtId="0" fontId="6" fillId="4" borderId="29" xfId="0" applyFont="1" applyFill="1" applyBorder="1" applyAlignment="1">
      <alignment vertical="center"/>
    </xf>
    <xf numFmtId="0" fontId="6" fillId="4" borderId="3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vertical="center"/>
    </xf>
    <xf numFmtId="0" fontId="6" fillId="4" borderId="32" xfId="0" applyFont="1" applyFill="1" applyBorder="1" applyAlignment="1">
      <alignment vertical="center"/>
    </xf>
    <xf numFmtId="165" fontId="6" fillId="4" borderId="32" xfId="0" applyNumberFormat="1" applyFont="1" applyFill="1" applyBorder="1" applyAlignment="1">
      <alignment horizontal="right" vertical="center"/>
    </xf>
    <xf numFmtId="165" fontId="5" fillId="5" borderId="31" xfId="0" applyNumberFormat="1" applyFont="1" applyFill="1" applyBorder="1" applyAlignment="1">
      <alignment horizontal="right" vertical="center"/>
    </xf>
    <xf numFmtId="165" fontId="5" fillId="5" borderId="32" xfId="0" applyNumberFormat="1" applyFont="1" applyFill="1" applyBorder="1" applyAlignment="1">
      <alignment horizontal="right" vertical="center"/>
    </xf>
    <xf numFmtId="165" fontId="5" fillId="5" borderId="33" xfId="0" applyNumberFormat="1" applyFont="1" applyFill="1" applyBorder="1" applyAlignment="1">
      <alignment horizontal="right" vertical="center"/>
    </xf>
    <xf numFmtId="0" fontId="6" fillId="6" borderId="29" xfId="0" applyFont="1" applyFill="1" applyBorder="1" applyAlignment="1">
      <alignment horizontal="center" vertical="center" wrapText="1"/>
    </xf>
    <xf numFmtId="165" fontId="6" fillId="6" borderId="29" xfId="0" applyNumberFormat="1" applyFont="1" applyFill="1" applyBorder="1" applyAlignment="1">
      <alignment horizontal="right" vertical="center"/>
    </xf>
    <xf numFmtId="165" fontId="6" fillId="6" borderId="30" xfId="0" applyNumberFormat="1" applyFont="1" applyFill="1" applyBorder="1" applyAlignment="1">
      <alignment horizontal="right" vertical="center"/>
    </xf>
    <xf numFmtId="0" fontId="6" fillId="6" borderId="29" xfId="0" applyFont="1" applyFill="1" applyBorder="1" applyAlignment="1">
      <alignment vertical="center"/>
    </xf>
    <xf numFmtId="0" fontId="6" fillId="6" borderId="31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vertical="center"/>
    </xf>
    <xf numFmtId="0" fontId="6" fillId="6" borderId="32" xfId="0" applyFont="1" applyFill="1" applyBorder="1" applyAlignment="1">
      <alignment vertical="center"/>
    </xf>
    <xf numFmtId="165" fontId="6" fillId="6" borderId="32" xfId="0" applyNumberFormat="1" applyFont="1" applyFill="1" applyBorder="1" applyAlignment="1">
      <alignment horizontal="right" vertical="center"/>
    </xf>
    <xf numFmtId="165" fontId="6" fillId="6" borderId="33" xfId="0" applyNumberFormat="1" applyFont="1" applyFill="1" applyBorder="1" applyAlignment="1">
      <alignment horizontal="right" vertical="center"/>
    </xf>
    <xf numFmtId="0" fontId="6" fillId="4" borderId="4" xfId="0" applyFont="1" applyFill="1" applyBorder="1"/>
    <xf numFmtId="0" fontId="6" fillId="4" borderId="22" xfId="0" applyFont="1" applyFill="1" applyBorder="1"/>
    <xf numFmtId="0" fontId="6" fillId="4" borderId="39" xfId="0" applyFont="1" applyFill="1" applyBorder="1"/>
    <xf numFmtId="0" fontId="6" fillId="4" borderId="25" xfId="0" applyFont="1" applyFill="1" applyBorder="1"/>
    <xf numFmtId="0" fontId="7" fillId="4" borderId="39" xfId="0" applyFont="1" applyFill="1" applyBorder="1"/>
    <xf numFmtId="0" fontId="7" fillId="4" borderId="25" xfId="0" applyFont="1" applyFill="1" applyBorder="1"/>
    <xf numFmtId="165" fontId="6" fillId="4" borderId="31" xfId="0" applyNumberFormat="1" applyFont="1" applyFill="1" applyBorder="1" applyAlignment="1">
      <alignment horizontal="right" vertical="center"/>
    </xf>
    <xf numFmtId="0" fontId="0" fillId="0" borderId="40" xfId="0" applyBorder="1"/>
    <xf numFmtId="0" fontId="0" fillId="0" borderId="41" xfId="0" applyBorder="1"/>
    <xf numFmtId="0" fontId="0" fillId="6" borderId="41" xfId="0" applyFill="1" applyBorder="1"/>
    <xf numFmtId="0" fontId="0" fillId="0" borderId="39" xfId="0" applyBorder="1"/>
    <xf numFmtId="0" fontId="6" fillId="7" borderId="29" xfId="0" applyFont="1" applyFill="1" applyBorder="1" applyAlignment="1">
      <alignment horizontal="center" vertical="center" wrapText="1"/>
    </xf>
    <xf numFmtId="165" fontId="6" fillId="7" borderId="29" xfId="0" applyNumberFormat="1" applyFont="1" applyFill="1" applyBorder="1" applyAlignment="1">
      <alignment horizontal="right" vertical="center"/>
    </xf>
    <xf numFmtId="165" fontId="6" fillId="7" borderId="30" xfId="0" applyNumberFormat="1" applyFont="1" applyFill="1" applyBorder="1" applyAlignment="1">
      <alignment horizontal="right" vertical="center"/>
    </xf>
    <xf numFmtId="0" fontId="6" fillId="7" borderId="29" xfId="0" applyFont="1" applyFill="1" applyBorder="1" applyAlignment="1">
      <alignment vertical="center"/>
    </xf>
    <xf numFmtId="0" fontId="6" fillId="6" borderId="44" xfId="0" applyFont="1" applyFill="1" applyBorder="1" applyAlignment="1">
      <alignment horizontal="center" vertical="center" wrapText="1"/>
    </xf>
    <xf numFmtId="165" fontId="6" fillId="6" borderId="44" xfId="0" applyNumberFormat="1" applyFont="1" applyFill="1" applyBorder="1" applyAlignment="1">
      <alignment horizontal="right" vertical="center"/>
    </xf>
    <xf numFmtId="0" fontId="4" fillId="6" borderId="45" xfId="0" applyFont="1" applyFill="1" applyBorder="1"/>
    <xf numFmtId="165" fontId="6" fillId="6" borderId="46" xfId="0" applyNumberFormat="1" applyFont="1" applyFill="1" applyBorder="1" applyAlignment="1">
      <alignment horizontal="right" vertical="center"/>
    </xf>
    <xf numFmtId="0" fontId="0" fillId="6" borderId="45" xfId="0" applyFill="1" applyBorder="1"/>
    <xf numFmtId="0" fontId="4" fillId="4" borderId="0" xfId="0" applyFont="1" applyFill="1" applyBorder="1"/>
    <xf numFmtId="165" fontId="6" fillId="6" borderId="0" xfId="0" applyNumberFormat="1" applyFont="1" applyFill="1" applyBorder="1" applyAlignment="1">
      <alignment horizontal="right" vertical="center"/>
    </xf>
    <xf numFmtId="0" fontId="4" fillId="6" borderId="0" xfId="0" applyFont="1" applyFill="1" applyBorder="1"/>
    <xf numFmtId="165" fontId="6" fillId="4" borderId="0" xfId="0" applyNumberFormat="1" applyFont="1" applyFill="1" applyBorder="1" applyAlignment="1">
      <alignment horizontal="right" vertical="center"/>
    </xf>
    <xf numFmtId="0" fontId="6" fillId="7" borderId="0" xfId="0" applyFont="1" applyFill="1" applyBorder="1" applyAlignment="1">
      <alignment vertical="center"/>
    </xf>
    <xf numFmtId="0" fontId="0" fillId="7" borderId="0" xfId="0" applyFill="1" applyBorder="1"/>
    <xf numFmtId="0" fontId="4" fillId="7" borderId="0" xfId="0" applyFont="1" applyFill="1" applyBorder="1"/>
    <xf numFmtId="0" fontId="0" fillId="6" borderId="0" xfId="0" applyFill="1" applyBorder="1"/>
    <xf numFmtId="165" fontId="6" fillId="7" borderId="0" xfId="0" applyNumberFormat="1" applyFont="1" applyFill="1" applyBorder="1" applyAlignment="1">
      <alignment horizontal="right" vertical="center"/>
    </xf>
    <xf numFmtId="0" fontId="0" fillId="0" borderId="0" xfId="0" applyBorder="1"/>
    <xf numFmtId="0" fontId="0" fillId="6" borderId="32" xfId="0" applyFill="1" applyBorder="1"/>
    <xf numFmtId="4" fontId="0" fillId="0" borderId="0" xfId="0" applyNumberFormat="1"/>
    <xf numFmtId="0" fontId="6" fillId="4" borderId="52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vertical="center"/>
    </xf>
    <xf numFmtId="0" fontId="4" fillId="4" borderId="45" xfId="0" applyFont="1" applyFill="1" applyBorder="1"/>
    <xf numFmtId="0" fontId="6" fillId="4" borderId="53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4" fillId="4" borderId="32" xfId="0" applyFont="1" applyFill="1" applyBorder="1"/>
    <xf numFmtId="166" fontId="6" fillId="4" borderId="48" xfId="1" applyNumberFormat="1" applyFont="1" applyFill="1" applyBorder="1" applyAlignment="1">
      <alignment horizontal="right" vertical="center"/>
    </xf>
    <xf numFmtId="166" fontId="6" fillId="4" borderId="49" xfId="1" applyNumberFormat="1" applyFont="1" applyFill="1" applyBorder="1" applyAlignment="1">
      <alignment horizontal="right" vertical="center"/>
    </xf>
    <xf numFmtId="166" fontId="6" fillId="4" borderId="43" xfId="1" applyNumberFormat="1" applyFont="1" applyFill="1" applyBorder="1" applyAlignment="1">
      <alignment horizontal="right" vertical="center"/>
    </xf>
    <xf numFmtId="166" fontId="0" fillId="0" borderId="11" xfId="1" applyNumberFormat="1" applyFont="1" applyBorder="1"/>
    <xf numFmtId="0" fontId="8" fillId="0" borderId="0" xfId="0" applyFont="1"/>
    <xf numFmtId="0" fontId="8" fillId="0" borderId="8" xfId="0" applyFont="1" applyBorder="1"/>
    <xf numFmtId="0" fontId="8" fillId="0" borderId="9" xfId="0" applyFont="1" applyBorder="1"/>
    <xf numFmtId="0" fontId="8" fillId="0" borderId="9" xfId="0" applyFont="1" applyBorder="1" applyAlignment="1"/>
    <xf numFmtId="43" fontId="8" fillId="0" borderId="9" xfId="1" applyFont="1" applyBorder="1"/>
    <xf numFmtId="43" fontId="8" fillId="0" borderId="0" xfId="1" applyFont="1"/>
    <xf numFmtId="43" fontId="10" fillId="0" borderId="11" xfId="1" applyFont="1" applyBorder="1"/>
    <xf numFmtId="43" fontId="8" fillId="0" borderId="0" xfId="0" applyNumberFormat="1" applyFont="1"/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/>
    <xf numFmtId="43" fontId="8" fillId="0" borderId="2" xfId="1" applyFont="1" applyBorder="1"/>
    <xf numFmtId="43" fontId="8" fillId="0" borderId="16" xfId="1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/>
    <xf numFmtId="43" fontId="8" fillId="0" borderId="6" xfId="1" applyFont="1" applyBorder="1"/>
    <xf numFmtId="43" fontId="8" fillId="0" borderId="17" xfId="1" applyFont="1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/>
    <xf numFmtId="0" fontId="8" fillId="0" borderId="19" xfId="0" applyFont="1" applyBorder="1" applyAlignment="1"/>
    <xf numFmtId="43" fontId="8" fillId="0" borderId="19" xfId="1" applyFont="1" applyBorder="1"/>
    <xf numFmtId="43" fontId="8" fillId="0" borderId="20" xfId="1" applyFont="1" applyBorder="1"/>
    <xf numFmtId="0" fontId="8" fillId="0" borderId="8" xfId="0" applyFont="1" applyBorder="1" applyAlignment="1">
      <alignment horizontal="center"/>
    </xf>
    <xf numFmtId="43" fontId="8" fillId="0" borderId="21" xfId="1" applyFont="1" applyBorder="1"/>
    <xf numFmtId="43" fontId="10" fillId="0" borderId="12" xfId="1" applyFont="1" applyBorder="1"/>
    <xf numFmtId="164" fontId="8" fillId="0" borderId="0" xfId="0" applyNumberFormat="1" applyFont="1"/>
    <xf numFmtId="0" fontId="9" fillId="2" borderId="52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wrapText="1"/>
    </xf>
    <xf numFmtId="0" fontId="9" fillId="2" borderId="4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3" fontId="8" fillId="0" borderId="2" xfId="1" applyFont="1" applyFill="1" applyBorder="1"/>
    <xf numFmtId="43" fontId="8" fillId="0" borderId="6" xfId="1" applyFont="1" applyFill="1" applyBorder="1"/>
    <xf numFmtId="0" fontId="8" fillId="3" borderId="6" xfId="0" applyFont="1" applyFill="1" applyBorder="1"/>
    <xf numFmtId="0" fontId="8" fillId="3" borderId="2" xfId="0" applyFont="1" applyFill="1" applyBorder="1"/>
    <xf numFmtId="0" fontId="8" fillId="0" borderId="6" xfId="0" applyFont="1" applyFill="1" applyBorder="1"/>
    <xf numFmtId="0" fontId="8" fillId="8" borderId="6" xfId="0" applyFont="1" applyFill="1" applyBorder="1"/>
    <xf numFmtId="43" fontId="10" fillId="0" borderId="13" xfId="1" applyNumberFormat="1" applyFont="1" applyBorder="1"/>
    <xf numFmtId="43" fontId="10" fillId="0" borderId="15" xfId="1" applyNumberFormat="1" applyFont="1" applyBorder="1"/>
    <xf numFmtId="0" fontId="8" fillId="0" borderId="54" xfId="0" applyFont="1" applyBorder="1"/>
    <xf numFmtId="43" fontId="8" fillId="0" borderId="55" xfId="1" applyFont="1" applyBorder="1"/>
    <xf numFmtId="0" fontId="8" fillId="0" borderId="56" xfId="0" applyFont="1" applyBorder="1"/>
    <xf numFmtId="43" fontId="8" fillId="0" borderId="57" xfId="1" applyFont="1" applyBorder="1"/>
    <xf numFmtId="0" fontId="8" fillId="0" borderId="58" xfId="0" applyFont="1" applyBorder="1"/>
    <xf numFmtId="43" fontId="8" fillId="0" borderId="59" xfId="1" applyFont="1" applyBorder="1"/>
    <xf numFmtId="0" fontId="0" fillId="0" borderId="60" xfId="0" applyBorder="1"/>
    <xf numFmtId="43" fontId="2" fillId="0" borderId="60" xfId="1" applyFont="1" applyBorder="1"/>
    <xf numFmtId="0" fontId="0" fillId="0" borderId="56" xfId="0" applyBorder="1"/>
    <xf numFmtId="0" fontId="0" fillId="0" borderId="4" xfId="0" applyBorder="1"/>
    <xf numFmtId="0" fontId="0" fillId="0" borderId="57" xfId="0" applyBorder="1"/>
    <xf numFmtId="0" fontId="0" fillId="0" borderId="58" xfId="0" applyBorder="1"/>
    <xf numFmtId="0" fontId="0" fillId="0" borderId="62" xfId="0" applyBorder="1"/>
    <xf numFmtId="0" fontId="0" fillId="0" borderId="59" xfId="0" applyBorder="1"/>
    <xf numFmtId="0" fontId="2" fillId="0" borderId="55" xfId="0" applyFont="1" applyBorder="1"/>
    <xf numFmtId="43" fontId="0" fillId="3" borderId="17" xfId="1" applyFont="1" applyFill="1" applyBorder="1"/>
    <xf numFmtId="43" fontId="0" fillId="3" borderId="21" xfId="1" applyFont="1" applyFill="1" applyBorder="1"/>
    <xf numFmtId="43" fontId="0" fillId="0" borderId="0" xfId="1" applyFont="1" applyBorder="1"/>
    <xf numFmtId="43" fontId="0" fillId="3" borderId="0" xfId="1" applyFont="1" applyFill="1" applyBorder="1"/>
    <xf numFmtId="43" fontId="2" fillId="0" borderId="0" xfId="1" applyFont="1" applyBorder="1"/>
    <xf numFmtId="0" fontId="0" fillId="9" borderId="1" xfId="0" applyFill="1" applyBorder="1"/>
    <xf numFmtId="0" fontId="0" fillId="9" borderId="2" xfId="0" applyFill="1" applyBorder="1"/>
    <xf numFmtId="43" fontId="0" fillId="9" borderId="16" xfId="1" applyFont="1" applyFill="1" applyBorder="1"/>
    <xf numFmtId="0" fontId="0" fillId="9" borderId="5" xfId="0" applyFill="1" applyBorder="1"/>
    <xf numFmtId="0" fontId="0" fillId="9" borderId="6" xfId="0" applyFill="1" applyBorder="1"/>
    <xf numFmtId="43" fontId="0" fillId="9" borderId="17" xfId="1" applyFont="1" applyFill="1" applyBorder="1"/>
    <xf numFmtId="0" fontId="0" fillId="10" borderId="5" xfId="0" applyFill="1" applyBorder="1"/>
    <xf numFmtId="0" fontId="0" fillId="10" borderId="6" xfId="0" applyFill="1" applyBorder="1"/>
    <xf numFmtId="43" fontId="0" fillId="10" borderId="17" xfId="1" applyFont="1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9" borderId="63" xfId="0" applyFill="1" applyBorder="1"/>
    <xf numFmtId="0" fontId="0" fillId="9" borderId="64" xfId="0" applyFill="1" applyBorder="1"/>
    <xf numFmtId="0" fontId="0" fillId="10" borderId="64" xfId="0" applyFill="1" applyBorder="1"/>
    <xf numFmtId="0" fontId="0" fillId="0" borderId="64" xfId="0" applyBorder="1"/>
    <xf numFmtId="0" fontId="0" fillId="0" borderId="65" xfId="0" applyBorder="1"/>
    <xf numFmtId="0" fontId="11" fillId="0" borderId="0" xfId="0" applyFont="1" applyAlignment="1">
      <alignment horizontal="center"/>
    </xf>
    <xf numFmtId="10" fontId="0" fillId="0" borderId="0" xfId="2" applyNumberFormat="1" applyFont="1"/>
    <xf numFmtId="43" fontId="0" fillId="3" borderId="0" xfId="1" applyFont="1" applyFill="1"/>
    <xf numFmtId="43" fontId="8" fillId="3" borderId="6" xfId="1" applyFont="1" applyFill="1" applyBorder="1"/>
    <xf numFmtId="43" fontId="8" fillId="3" borderId="19" xfId="1" applyFont="1" applyFill="1" applyBorder="1"/>
    <xf numFmtId="4" fontId="8" fillId="0" borderId="0" xfId="0" applyNumberFormat="1" applyFont="1"/>
    <xf numFmtId="0" fontId="8" fillId="11" borderId="5" xfId="0" applyFont="1" applyFill="1" applyBorder="1" applyAlignment="1">
      <alignment horizontal="center"/>
    </xf>
    <xf numFmtId="0" fontId="8" fillId="11" borderId="6" xfId="0" applyFont="1" applyFill="1" applyBorder="1"/>
    <xf numFmtId="0" fontId="8" fillId="11" borderId="6" xfId="0" applyFont="1" applyFill="1" applyBorder="1" applyAlignment="1"/>
    <xf numFmtId="43" fontId="8" fillId="11" borderId="6" xfId="1" applyFont="1" applyFill="1" applyBorder="1"/>
    <xf numFmtId="43" fontId="10" fillId="11" borderId="17" xfId="1" applyFont="1" applyFill="1" applyBorder="1"/>
    <xf numFmtId="0" fontId="8" fillId="12" borderId="5" xfId="0" applyFont="1" applyFill="1" applyBorder="1" applyAlignment="1">
      <alignment horizontal="center"/>
    </xf>
    <xf numFmtId="0" fontId="8" fillId="12" borderId="6" xfId="0" applyFont="1" applyFill="1" applyBorder="1"/>
    <xf numFmtId="0" fontId="8" fillId="12" borderId="6" xfId="0" applyFont="1" applyFill="1" applyBorder="1" applyAlignment="1"/>
    <xf numFmtId="43" fontId="8" fillId="12" borderId="6" xfId="1" applyFont="1" applyFill="1" applyBorder="1"/>
    <xf numFmtId="43" fontId="10" fillId="12" borderId="17" xfId="1" applyFont="1" applyFill="1" applyBorder="1"/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/>
    <xf numFmtId="43" fontId="8" fillId="3" borderId="17" xfId="1" applyFont="1" applyFill="1" applyBorder="1"/>
    <xf numFmtId="43" fontId="10" fillId="3" borderId="17" xfId="1" applyFont="1" applyFill="1" applyBorder="1"/>
    <xf numFmtId="0" fontId="8" fillId="13" borderId="5" xfId="0" applyFont="1" applyFill="1" applyBorder="1" applyAlignment="1">
      <alignment horizontal="center"/>
    </xf>
    <xf numFmtId="0" fontId="8" fillId="13" borderId="6" xfId="0" applyFont="1" applyFill="1" applyBorder="1"/>
    <xf numFmtId="0" fontId="8" fillId="13" borderId="6" xfId="0" applyFont="1" applyFill="1" applyBorder="1" applyAlignment="1"/>
    <xf numFmtId="43" fontId="8" fillId="13" borderId="6" xfId="1" applyFont="1" applyFill="1" applyBorder="1"/>
    <xf numFmtId="43" fontId="10" fillId="13" borderId="17" xfId="1" applyFont="1" applyFill="1" applyBorder="1"/>
    <xf numFmtId="0" fontId="8" fillId="3" borderId="18" xfId="0" applyFont="1" applyFill="1" applyBorder="1" applyAlignment="1">
      <alignment horizontal="center"/>
    </xf>
    <xf numFmtId="0" fontId="8" fillId="3" borderId="19" xfId="0" applyFont="1" applyFill="1" applyBorder="1"/>
    <xf numFmtId="0" fontId="8" fillId="3" borderId="19" xfId="0" applyFont="1" applyFill="1" applyBorder="1" applyAlignment="1"/>
    <xf numFmtId="0" fontId="8" fillId="14" borderId="5" xfId="0" applyFont="1" applyFill="1" applyBorder="1" applyAlignment="1">
      <alignment horizontal="center"/>
    </xf>
    <xf numFmtId="0" fontId="8" fillId="14" borderId="6" xfId="0" applyFont="1" applyFill="1" applyBorder="1"/>
    <xf numFmtId="0" fontId="8" fillId="14" borderId="6" xfId="0" applyFont="1" applyFill="1" applyBorder="1" applyAlignment="1"/>
    <xf numFmtId="43" fontId="8" fillId="14" borderId="6" xfId="1" applyFont="1" applyFill="1" applyBorder="1"/>
    <xf numFmtId="43" fontId="10" fillId="14" borderId="17" xfId="1" applyFont="1" applyFill="1" applyBorder="1"/>
    <xf numFmtId="0" fontId="8" fillId="15" borderId="5" xfId="0" applyFont="1" applyFill="1" applyBorder="1" applyAlignment="1">
      <alignment horizontal="center"/>
    </xf>
    <xf numFmtId="0" fontId="8" fillId="15" borderId="6" xfId="0" applyFont="1" applyFill="1" applyBorder="1"/>
    <xf numFmtId="0" fontId="8" fillId="15" borderId="6" xfId="0" applyFont="1" applyFill="1" applyBorder="1" applyAlignment="1"/>
    <xf numFmtId="43" fontId="8" fillId="15" borderId="6" xfId="1" applyFont="1" applyFill="1" applyBorder="1"/>
    <xf numFmtId="43" fontId="10" fillId="15" borderId="17" xfId="1" applyFont="1" applyFill="1" applyBorder="1"/>
    <xf numFmtId="0" fontId="8" fillId="14" borderId="7" xfId="0" applyFont="1" applyFill="1" applyBorder="1"/>
    <xf numFmtId="0" fontId="8" fillId="15" borderId="7" xfId="0" applyFont="1" applyFill="1" applyBorder="1"/>
    <xf numFmtId="0" fontId="8" fillId="11" borderId="7" xfId="0" applyFont="1" applyFill="1" applyBorder="1"/>
    <xf numFmtId="0" fontId="8" fillId="12" borderId="7" xfId="0" applyFont="1" applyFill="1" applyBorder="1"/>
    <xf numFmtId="0" fontId="8" fillId="3" borderId="7" xfId="0" applyFont="1" applyFill="1" applyBorder="1"/>
    <xf numFmtId="0" fontId="8" fillId="13" borderId="7" xfId="0" applyFont="1" applyFill="1" applyBorder="1"/>
    <xf numFmtId="0" fontId="8" fillId="0" borderId="7" xfId="0" applyFont="1" applyBorder="1"/>
    <xf numFmtId="0" fontId="8" fillId="0" borderId="66" xfId="0" applyFont="1" applyBorder="1"/>
    <xf numFmtId="0" fontId="8" fillId="0" borderId="66" xfId="0" applyFont="1" applyBorder="1" applyAlignment="1"/>
    <xf numFmtId="43" fontId="8" fillId="0" borderId="66" xfId="1" applyFont="1" applyBorder="1"/>
    <xf numFmtId="43" fontId="8" fillId="0" borderId="67" xfId="1" applyFont="1" applyBorder="1"/>
    <xf numFmtId="0" fontId="8" fillId="14" borderId="1" xfId="0" applyFont="1" applyFill="1" applyBorder="1"/>
    <xf numFmtId="0" fontId="8" fillId="14" borderId="2" xfId="0" applyFont="1" applyFill="1" applyBorder="1"/>
    <xf numFmtId="0" fontId="8" fillId="14" borderId="2" xfId="0" applyFont="1" applyFill="1" applyBorder="1" applyAlignment="1"/>
    <xf numFmtId="43" fontId="8" fillId="14" borderId="2" xfId="1" applyFont="1" applyFill="1" applyBorder="1"/>
    <xf numFmtId="43" fontId="10" fillId="14" borderId="16" xfId="1" applyFont="1" applyFill="1" applyBorder="1"/>
    <xf numFmtId="0" fontId="8" fillId="0" borderId="45" xfId="0" applyFont="1" applyBorder="1"/>
    <xf numFmtId="43" fontId="8" fillId="0" borderId="48" xfId="1" applyFont="1" applyBorder="1"/>
    <xf numFmtId="0" fontId="8" fillId="14" borderId="5" xfId="0" applyFont="1" applyFill="1" applyBorder="1"/>
    <xf numFmtId="0" fontId="8" fillId="0" borderId="0" xfId="0" applyFont="1" applyBorder="1"/>
    <xf numFmtId="43" fontId="8" fillId="0" borderId="49" xfId="1" applyFont="1" applyBorder="1"/>
    <xf numFmtId="0" fontId="8" fillId="15" borderId="5" xfId="0" applyFont="1" applyFill="1" applyBorder="1"/>
    <xf numFmtId="0" fontId="8" fillId="11" borderId="5" xfId="0" applyFont="1" applyFill="1" applyBorder="1"/>
    <xf numFmtId="0" fontId="8" fillId="12" borderId="5" xfId="0" applyFont="1" applyFill="1" applyBorder="1"/>
    <xf numFmtId="0" fontId="8" fillId="3" borderId="5" xfId="0" applyFont="1" applyFill="1" applyBorder="1"/>
    <xf numFmtId="0" fontId="8" fillId="13" borderId="5" xfId="0" applyFont="1" applyFill="1" applyBorder="1"/>
    <xf numFmtId="0" fontId="8" fillId="3" borderId="18" xfId="0" applyFont="1" applyFill="1" applyBorder="1"/>
    <xf numFmtId="0" fontId="8" fillId="0" borderId="18" xfId="0" applyFont="1" applyBorder="1"/>
    <xf numFmtId="43" fontId="8" fillId="3" borderId="9" xfId="1" applyFont="1" applyFill="1" applyBorder="1"/>
    <xf numFmtId="0" fontId="8" fillId="0" borderId="32" xfId="0" applyFont="1" applyBorder="1"/>
    <xf numFmtId="43" fontId="8" fillId="0" borderId="43" xfId="1" applyFont="1" applyBorder="1"/>
    <xf numFmtId="0" fontId="10" fillId="13" borderId="5" xfId="0" applyFont="1" applyFill="1" applyBorder="1"/>
    <xf numFmtId="0" fontId="10" fillId="14" borderId="5" xfId="0" applyFont="1" applyFill="1" applyBorder="1"/>
    <xf numFmtId="0" fontId="10" fillId="15" borderId="5" xfId="0" applyFont="1" applyFill="1" applyBorder="1"/>
    <xf numFmtId="0" fontId="10" fillId="3" borderId="5" xfId="0" applyFont="1" applyFill="1" applyBorder="1"/>
    <xf numFmtId="0" fontId="10" fillId="0" borderId="18" xfId="0" applyFont="1" applyBorder="1"/>
    <xf numFmtId="43" fontId="8" fillId="16" borderId="49" xfId="1" applyFont="1" applyFill="1" applyBorder="1"/>
    <xf numFmtId="43" fontId="8" fillId="15" borderId="49" xfId="1" applyFont="1" applyFill="1" applyBorder="1"/>
    <xf numFmtId="43" fontId="8" fillId="10" borderId="49" xfId="1" applyFont="1" applyFill="1" applyBorder="1"/>
    <xf numFmtId="43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3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43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43" xfId="0" applyBorder="1" applyAlignment="1">
      <alignment horizontal="center"/>
    </xf>
    <xf numFmtId="165" fontId="5" fillId="5" borderId="26" xfId="0" applyNumberFormat="1" applyFont="1" applyFill="1" applyBorder="1" applyAlignment="1">
      <alignment horizontal="center" vertical="center"/>
    </xf>
    <xf numFmtId="165" fontId="5" fillId="5" borderId="32" xfId="0" applyNumberFormat="1" applyFont="1" applyFill="1" applyBorder="1" applyAlignment="1">
      <alignment horizontal="center" vertical="center"/>
    </xf>
    <xf numFmtId="165" fontId="5" fillId="5" borderId="43" xfId="0" applyNumberFormat="1" applyFont="1" applyFill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6" fillId="5" borderId="34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8" fillId="17" borderId="0" xfId="0" applyFont="1" applyFill="1"/>
  </cellXfs>
  <cellStyles count="3">
    <cellStyle name="Millares" xfId="1" builtinId="3"/>
    <cellStyle name="Normal" xfId="0" builtinId="0"/>
    <cellStyle name="Porcentaje" xfId="2" builtinId="5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6</xdr:row>
      <xdr:rowOff>38100</xdr:rowOff>
    </xdr:from>
    <xdr:to>
      <xdr:col>5</xdr:col>
      <xdr:colOff>457200</xdr:colOff>
      <xdr:row>28</xdr:row>
      <xdr:rowOff>81809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81100"/>
          <a:ext cx="3524250" cy="4234709"/>
        </a:xfrm>
        <a:prstGeom prst="rect">
          <a:avLst/>
        </a:prstGeom>
      </xdr:spPr>
    </xdr:pic>
    <xdr:clientData/>
  </xdr:twoCellAnchor>
  <xdr:twoCellAnchor editAs="oneCell">
    <xdr:from>
      <xdr:col>5</xdr:col>
      <xdr:colOff>428625</xdr:colOff>
      <xdr:row>5</xdr:row>
      <xdr:rowOff>123825</xdr:rowOff>
    </xdr:from>
    <xdr:to>
      <xdr:col>10</xdr:col>
      <xdr:colOff>218625</xdr:colOff>
      <xdr:row>27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7125" y="1076325"/>
          <a:ext cx="3600000" cy="418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104"/>
  <sheetViews>
    <sheetView workbookViewId="0">
      <selection sqref="A1:XFD1048576"/>
    </sheetView>
  </sheetViews>
  <sheetFormatPr baseColWidth="10" defaultRowHeight="14.4" x14ac:dyDescent="0.3"/>
  <cols>
    <col min="1" max="1" width="5.44140625" customWidth="1"/>
    <col min="2" max="2" width="11.33203125" bestFit="1" customWidth="1"/>
    <col min="3" max="3" width="9.33203125" customWidth="1"/>
    <col min="4" max="4" width="33.6640625" bestFit="1" customWidth="1"/>
    <col min="5" max="5" width="17.5546875" customWidth="1"/>
    <col min="6" max="6" width="13.5546875" customWidth="1"/>
    <col min="7" max="7" width="10" customWidth="1"/>
    <col min="8" max="8" width="8.44140625" customWidth="1"/>
    <col min="9" max="9" width="11.33203125" customWidth="1"/>
    <col min="10" max="11" width="9.88671875" customWidth="1"/>
    <col min="12" max="12" width="10.33203125" customWidth="1"/>
    <col min="13" max="13" width="11.33203125" customWidth="1"/>
    <col min="14" max="14" width="10.33203125" customWidth="1"/>
    <col min="15" max="15" width="8.109375" bestFit="1" customWidth="1"/>
  </cols>
  <sheetData>
    <row r="2" spans="2:15" x14ac:dyDescent="0.3">
      <c r="B2" s="278" t="s">
        <v>0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</row>
    <row r="3" spans="2:15" ht="43.8" thickBot="1" x14ac:dyDescent="0.3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2" t="s">
        <v>12</v>
      </c>
      <c r="N3" s="1" t="s">
        <v>13</v>
      </c>
      <c r="O3" s="1" t="s">
        <v>14</v>
      </c>
    </row>
    <row r="4" spans="2:15" x14ac:dyDescent="0.3">
      <c r="B4" s="3" t="s">
        <v>15</v>
      </c>
      <c r="C4" s="4">
        <v>1</v>
      </c>
      <c r="D4" s="4" t="s">
        <v>16</v>
      </c>
      <c r="E4" s="4" t="s">
        <v>17</v>
      </c>
      <c r="F4" s="4" t="s">
        <v>18</v>
      </c>
      <c r="G4" s="5">
        <v>966364912</v>
      </c>
      <c r="H4" s="4">
        <v>1000</v>
      </c>
      <c r="I4" s="6"/>
      <c r="J4" s="6">
        <v>25.34</v>
      </c>
      <c r="K4" s="6"/>
      <c r="L4" s="6">
        <f t="shared" ref="L4:L21" si="0">(SUM(J4:K4))*1.18</f>
        <v>29.901199999999999</v>
      </c>
      <c r="M4" s="6"/>
      <c r="N4" s="7">
        <f t="shared" ref="N4:N21" si="1">+L4+M4</f>
        <v>29.901199999999999</v>
      </c>
      <c r="O4" s="279">
        <f>SUM(N4:N10)</f>
        <v>209.30839999999998</v>
      </c>
    </row>
    <row r="5" spans="2:15" x14ac:dyDescent="0.3">
      <c r="B5" s="8" t="s">
        <v>15</v>
      </c>
      <c r="C5" s="9">
        <f t="shared" ref="C5:C21" si="2">+C4+1</f>
        <v>2</v>
      </c>
      <c r="D5" s="9" t="s">
        <v>19</v>
      </c>
      <c r="E5" s="9" t="s">
        <v>17</v>
      </c>
      <c r="F5" s="9" t="s">
        <v>20</v>
      </c>
      <c r="G5" s="10">
        <v>966358266</v>
      </c>
      <c r="H5" s="9">
        <v>1000</v>
      </c>
      <c r="I5" s="11"/>
      <c r="J5" s="11">
        <v>25.34</v>
      </c>
      <c r="K5" s="11"/>
      <c r="L5" s="11">
        <f t="shared" si="0"/>
        <v>29.901199999999999</v>
      </c>
      <c r="M5" s="11"/>
      <c r="N5" s="12">
        <f t="shared" si="1"/>
        <v>29.901199999999999</v>
      </c>
      <c r="O5" s="280"/>
    </row>
    <row r="6" spans="2:15" x14ac:dyDescent="0.3">
      <c r="B6" s="8" t="s">
        <v>15</v>
      </c>
      <c r="C6" s="9">
        <f t="shared" si="2"/>
        <v>3</v>
      </c>
      <c r="D6" s="9" t="s">
        <v>21</v>
      </c>
      <c r="E6" s="9" t="s">
        <v>17</v>
      </c>
      <c r="F6" s="9" t="s">
        <v>18</v>
      </c>
      <c r="G6" s="10">
        <v>965799082</v>
      </c>
      <c r="H6" s="9">
        <v>1000</v>
      </c>
      <c r="I6" s="11"/>
      <c r="J6" s="11">
        <v>25.34</v>
      </c>
      <c r="K6" s="11"/>
      <c r="L6" s="11">
        <f t="shared" si="0"/>
        <v>29.901199999999999</v>
      </c>
      <c r="M6" s="11"/>
      <c r="N6" s="12">
        <f t="shared" si="1"/>
        <v>29.901199999999999</v>
      </c>
      <c r="O6" s="280"/>
    </row>
    <row r="7" spans="2:15" x14ac:dyDescent="0.3">
      <c r="B7" s="8" t="s">
        <v>15</v>
      </c>
      <c r="C7" s="9">
        <f t="shared" si="2"/>
        <v>4</v>
      </c>
      <c r="D7" s="9" t="s">
        <v>22</v>
      </c>
      <c r="E7" s="9" t="s">
        <v>17</v>
      </c>
      <c r="F7" s="9" t="s">
        <v>23</v>
      </c>
      <c r="G7" s="10">
        <v>966360105</v>
      </c>
      <c r="H7" s="9">
        <v>1000</v>
      </c>
      <c r="I7" s="11"/>
      <c r="J7" s="11">
        <v>25.34</v>
      </c>
      <c r="K7" s="11"/>
      <c r="L7" s="11">
        <f t="shared" si="0"/>
        <v>29.901199999999999</v>
      </c>
      <c r="M7" s="11"/>
      <c r="N7" s="12">
        <f t="shared" si="1"/>
        <v>29.901199999999999</v>
      </c>
      <c r="O7" s="280"/>
    </row>
    <row r="8" spans="2:15" x14ac:dyDescent="0.3">
      <c r="B8" s="8" t="s">
        <v>15</v>
      </c>
      <c r="C8" s="9">
        <f t="shared" si="2"/>
        <v>5</v>
      </c>
      <c r="D8" s="9" t="s">
        <v>24</v>
      </c>
      <c r="E8" s="9" t="s">
        <v>17</v>
      </c>
      <c r="F8" s="9" t="s">
        <v>25</v>
      </c>
      <c r="G8" s="10">
        <v>966310116</v>
      </c>
      <c r="H8" s="9">
        <v>1000</v>
      </c>
      <c r="I8" s="11"/>
      <c r="J8" s="11">
        <v>25.34</v>
      </c>
      <c r="K8" s="11"/>
      <c r="L8" s="11">
        <f t="shared" si="0"/>
        <v>29.901199999999999</v>
      </c>
      <c r="M8" s="11"/>
      <c r="N8" s="12">
        <f t="shared" si="1"/>
        <v>29.901199999999999</v>
      </c>
      <c r="O8" s="280"/>
    </row>
    <row r="9" spans="2:15" x14ac:dyDescent="0.3">
      <c r="B9" s="8" t="s">
        <v>15</v>
      </c>
      <c r="C9" s="9">
        <f t="shared" si="2"/>
        <v>6</v>
      </c>
      <c r="D9" s="9" t="s">
        <v>26</v>
      </c>
      <c r="E9" s="9" t="s">
        <v>17</v>
      </c>
      <c r="F9" s="9" t="s">
        <v>27</v>
      </c>
      <c r="G9" s="10">
        <v>966303012</v>
      </c>
      <c r="H9" s="9">
        <v>1000</v>
      </c>
      <c r="I9" s="11"/>
      <c r="J9" s="11">
        <v>25.34</v>
      </c>
      <c r="K9" s="11"/>
      <c r="L9" s="11">
        <f t="shared" si="0"/>
        <v>29.901199999999999</v>
      </c>
      <c r="M9" s="11"/>
      <c r="N9" s="12">
        <f t="shared" si="1"/>
        <v>29.901199999999999</v>
      </c>
      <c r="O9" s="280"/>
    </row>
    <row r="10" spans="2:15" x14ac:dyDescent="0.3">
      <c r="B10" s="8" t="s">
        <v>15</v>
      </c>
      <c r="C10" s="9">
        <f t="shared" si="2"/>
        <v>7</v>
      </c>
      <c r="D10" s="9" t="s">
        <v>28</v>
      </c>
      <c r="E10" s="9" t="s">
        <v>17</v>
      </c>
      <c r="F10" s="9" t="s">
        <v>27</v>
      </c>
      <c r="G10" s="10">
        <v>966305803</v>
      </c>
      <c r="H10" s="9">
        <v>1000</v>
      </c>
      <c r="I10" s="11"/>
      <c r="J10" s="11">
        <v>25.34</v>
      </c>
      <c r="K10" s="11"/>
      <c r="L10" s="11">
        <f t="shared" si="0"/>
        <v>29.901199999999999</v>
      </c>
      <c r="M10" s="11"/>
      <c r="N10" s="12">
        <f t="shared" si="1"/>
        <v>29.901199999999999</v>
      </c>
      <c r="O10" s="280"/>
    </row>
    <row r="11" spans="2:15" x14ac:dyDescent="0.3">
      <c r="B11" s="8" t="s">
        <v>29</v>
      </c>
      <c r="C11" s="9">
        <f t="shared" si="2"/>
        <v>8</v>
      </c>
      <c r="D11" s="9" t="s">
        <v>30</v>
      </c>
      <c r="E11" s="9" t="s">
        <v>17</v>
      </c>
      <c r="F11" s="9" t="s">
        <v>25</v>
      </c>
      <c r="G11" s="10">
        <v>966332600</v>
      </c>
      <c r="H11" s="9">
        <v>1000</v>
      </c>
      <c r="I11" s="11"/>
      <c r="J11" s="11">
        <v>25.34</v>
      </c>
      <c r="K11" s="11"/>
      <c r="L11" s="11">
        <f t="shared" si="0"/>
        <v>29.901199999999999</v>
      </c>
      <c r="M11" s="11"/>
      <c r="N11" s="12">
        <f t="shared" si="1"/>
        <v>29.901199999999999</v>
      </c>
      <c r="O11" s="279">
        <f>SUM(N11:N12)</f>
        <v>59.802399999999999</v>
      </c>
    </row>
    <row r="12" spans="2:15" x14ac:dyDescent="0.3">
      <c r="B12" s="8" t="s">
        <v>29</v>
      </c>
      <c r="C12" s="9">
        <f t="shared" si="2"/>
        <v>9</v>
      </c>
      <c r="D12" s="9" t="s">
        <v>31</v>
      </c>
      <c r="E12" s="9" t="s">
        <v>17</v>
      </c>
      <c r="F12" s="9"/>
      <c r="G12" s="10">
        <v>965797917</v>
      </c>
      <c r="H12" s="9">
        <v>1000</v>
      </c>
      <c r="I12" s="11"/>
      <c r="J12" s="11">
        <v>25.34</v>
      </c>
      <c r="K12" s="11"/>
      <c r="L12" s="11">
        <f t="shared" si="0"/>
        <v>29.901199999999999</v>
      </c>
      <c r="M12" s="11"/>
      <c r="N12" s="12">
        <f t="shared" si="1"/>
        <v>29.901199999999999</v>
      </c>
      <c r="O12" s="280"/>
    </row>
    <row r="13" spans="2:15" x14ac:dyDescent="0.3">
      <c r="B13" s="8" t="s">
        <v>32</v>
      </c>
      <c r="C13" s="9">
        <f t="shared" si="2"/>
        <v>10</v>
      </c>
      <c r="D13" s="9" t="s">
        <v>33</v>
      </c>
      <c r="E13" s="9" t="s">
        <v>17</v>
      </c>
      <c r="F13" s="9" t="s">
        <v>34</v>
      </c>
      <c r="G13" s="10">
        <v>966382239</v>
      </c>
      <c r="H13" s="9">
        <v>2000</v>
      </c>
      <c r="I13" s="11"/>
      <c r="J13" s="11">
        <v>25.34</v>
      </c>
      <c r="K13" s="11"/>
      <c r="L13" s="11">
        <f t="shared" si="0"/>
        <v>29.901199999999999</v>
      </c>
      <c r="M13" s="11"/>
      <c r="N13" s="12">
        <f t="shared" si="1"/>
        <v>29.901199999999999</v>
      </c>
      <c r="O13" s="279">
        <f>SUM(N13:N15)</f>
        <v>89.703599999999994</v>
      </c>
    </row>
    <row r="14" spans="2:15" x14ac:dyDescent="0.3">
      <c r="B14" s="8" t="s">
        <v>32</v>
      </c>
      <c r="C14" s="9">
        <f t="shared" si="2"/>
        <v>11</v>
      </c>
      <c r="D14" s="9" t="s">
        <v>35</v>
      </c>
      <c r="E14" s="9" t="s">
        <v>17</v>
      </c>
      <c r="F14" s="9" t="s">
        <v>36</v>
      </c>
      <c r="G14" s="10">
        <v>965796736</v>
      </c>
      <c r="H14" s="9">
        <v>2000</v>
      </c>
      <c r="I14" s="11"/>
      <c r="J14" s="11">
        <v>25.34</v>
      </c>
      <c r="K14" s="11"/>
      <c r="L14" s="11">
        <f t="shared" si="0"/>
        <v>29.901199999999999</v>
      </c>
      <c r="M14" s="11"/>
      <c r="N14" s="12">
        <f t="shared" si="1"/>
        <v>29.901199999999999</v>
      </c>
      <c r="O14" s="280"/>
    </row>
    <row r="15" spans="2:15" x14ac:dyDescent="0.3">
      <c r="B15" s="8" t="s">
        <v>32</v>
      </c>
      <c r="C15" s="9">
        <f t="shared" si="2"/>
        <v>12</v>
      </c>
      <c r="D15" s="9" t="s">
        <v>37</v>
      </c>
      <c r="E15" s="9" t="s">
        <v>17</v>
      </c>
      <c r="F15" s="9"/>
      <c r="G15" s="10">
        <v>989056276</v>
      </c>
      <c r="H15" s="9">
        <v>2000</v>
      </c>
      <c r="I15" s="11"/>
      <c r="J15" s="11">
        <v>25.34</v>
      </c>
      <c r="K15" s="11"/>
      <c r="L15" s="11">
        <f t="shared" si="0"/>
        <v>29.901199999999999</v>
      </c>
      <c r="M15" s="11"/>
      <c r="N15" s="12">
        <f t="shared" si="1"/>
        <v>29.901199999999999</v>
      </c>
      <c r="O15" s="280"/>
    </row>
    <row r="16" spans="2:15" x14ac:dyDescent="0.3">
      <c r="B16" s="8" t="s">
        <v>38</v>
      </c>
      <c r="C16" s="9">
        <f t="shared" si="2"/>
        <v>13</v>
      </c>
      <c r="D16" s="9" t="s">
        <v>39</v>
      </c>
      <c r="E16" s="9" t="s">
        <v>17</v>
      </c>
      <c r="F16" s="9" t="s">
        <v>18</v>
      </c>
      <c r="G16" s="10">
        <v>966347636</v>
      </c>
      <c r="H16" s="9">
        <v>1000</v>
      </c>
      <c r="I16" s="11"/>
      <c r="J16" s="11">
        <v>25.34</v>
      </c>
      <c r="K16" s="11"/>
      <c r="L16" s="11">
        <f t="shared" si="0"/>
        <v>29.901199999999999</v>
      </c>
      <c r="M16" s="11"/>
      <c r="N16" s="12">
        <f t="shared" si="1"/>
        <v>29.901199999999999</v>
      </c>
      <c r="O16" s="279">
        <f>SUM(N16:N18)</f>
        <v>89.703599999999994</v>
      </c>
    </row>
    <row r="17" spans="2:15" x14ac:dyDescent="0.3">
      <c r="B17" s="8" t="s">
        <v>38</v>
      </c>
      <c r="C17" s="9">
        <f t="shared" si="2"/>
        <v>14</v>
      </c>
      <c r="D17" s="9" t="s">
        <v>40</v>
      </c>
      <c r="E17" s="9" t="s">
        <v>17</v>
      </c>
      <c r="F17" s="9" t="s">
        <v>18</v>
      </c>
      <c r="G17" s="10">
        <v>966302263</v>
      </c>
      <c r="H17" s="9">
        <v>1000</v>
      </c>
      <c r="I17" s="11"/>
      <c r="J17" s="11">
        <v>25.34</v>
      </c>
      <c r="K17" s="11"/>
      <c r="L17" s="11">
        <f>(SUM(J17:K17))*1.18</f>
        <v>29.901199999999999</v>
      </c>
      <c r="M17" s="11"/>
      <c r="N17" s="12">
        <f t="shared" si="1"/>
        <v>29.901199999999999</v>
      </c>
      <c r="O17" s="280"/>
    </row>
    <row r="18" spans="2:15" x14ac:dyDescent="0.3">
      <c r="B18" s="8" t="s">
        <v>38</v>
      </c>
      <c r="C18" s="9">
        <f t="shared" si="2"/>
        <v>15</v>
      </c>
      <c r="D18" s="9" t="s">
        <v>41</v>
      </c>
      <c r="E18" s="9" t="s">
        <v>17</v>
      </c>
      <c r="F18" s="9" t="s">
        <v>34</v>
      </c>
      <c r="G18" s="10">
        <v>987543018</v>
      </c>
      <c r="H18" s="9">
        <v>1000</v>
      </c>
      <c r="I18" s="11"/>
      <c r="J18" s="11">
        <v>25.34</v>
      </c>
      <c r="K18" s="11"/>
      <c r="L18" s="11">
        <f t="shared" si="0"/>
        <v>29.901199999999999</v>
      </c>
      <c r="M18" s="11"/>
      <c r="N18" s="12">
        <f t="shared" si="1"/>
        <v>29.901199999999999</v>
      </c>
      <c r="O18" s="280"/>
    </row>
    <row r="19" spans="2:15" x14ac:dyDescent="0.3">
      <c r="B19" s="8" t="s">
        <v>42</v>
      </c>
      <c r="C19" s="9">
        <f t="shared" si="2"/>
        <v>16</v>
      </c>
      <c r="D19" s="9" t="s">
        <v>43</v>
      </c>
      <c r="E19" s="9" t="s">
        <v>17</v>
      </c>
      <c r="F19" s="9" t="s">
        <v>18</v>
      </c>
      <c r="G19" s="10">
        <v>965797858</v>
      </c>
      <c r="H19" s="9">
        <v>1000</v>
      </c>
      <c r="I19" s="11"/>
      <c r="J19" s="11">
        <v>25.34</v>
      </c>
      <c r="K19" s="11"/>
      <c r="L19" s="11">
        <f t="shared" si="0"/>
        <v>29.901199999999999</v>
      </c>
      <c r="M19" s="11"/>
      <c r="N19" s="12">
        <f t="shared" si="1"/>
        <v>29.901199999999999</v>
      </c>
      <c r="O19" s="13">
        <f>+N19</f>
        <v>29.901199999999999</v>
      </c>
    </row>
    <row r="20" spans="2:15" x14ac:dyDescent="0.3">
      <c r="B20" s="8" t="s">
        <v>44</v>
      </c>
      <c r="C20" s="9">
        <f t="shared" si="2"/>
        <v>17</v>
      </c>
      <c r="D20" s="9" t="s">
        <v>45</v>
      </c>
      <c r="E20" s="9" t="s">
        <v>17</v>
      </c>
      <c r="F20" s="9" t="s">
        <v>18</v>
      </c>
      <c r="G20" s="10">
        <v>969334832</v>
      </c>
      <c r="H20" s="9">
        <v>1000</v>
      </c>
      <c r="I20" s="11"/>
      <c r="J20" s="11">
        <v>25.34</v>
      </c>
      <c r="K20" s="11"/>
      <c r="L20" s="11">
        <f t="shared" si="0"/>
        <v>29.901199999999999</v>
      </c>
      <c r="M20" s="11"/>
      <c r="N20" s="12">
        <f t="shared" si="1"/>
        <v>29.901199999999999</v>
      </c>
      <c r="O20" s="13">
        <f>+N20</f>
        <v>29.901199999999999</v>
      </c>
    </row>
    <row r="21" spans="2:15" x14ac:dyDescent="0.3">
      <c r="B21" s="8" t="s">
        <v>46</v>
      </c>
      <c r="C21" s="9">
        <f t="shared" si="2"/>
        <v>18</v>
      </c>
      <c r="D21" s="9" t="s">
        <v>47</v>
      </c>
      <c r="E21" s="9" t="s">
        <v>17</v>
      </c>
      <c r="F21" s="9" t="s">
        <v>25</v>
      </c>
      <c r="G21" s="10">
        <v>953758620</v>
      </c>
      <c r="H21" s="9">
        <v>1000</v>
      </c>
      <c r="I21" s="11"/>
      <c r="J21" s="11">
        <v>25.34</v>
      </c>
      <c r="K21" s="11"/>
      <c r="L21" s="11">
        <f t="shared" si="0"/>
        <v>29.901199999999999</v>
      </c>
      <c r="M21" s="11"/>
      <c r="N21" s="12">
        <f t="shared" si="1"/>
        <v>29.901199999999999</v>
      </c>
      <c r="O21" s="13">
        <f>+N21</f>
        <v>29.901199999999999</v>
      </c>
    </row>
    <row r="22" spans="2:15" ht="15" thickBot="1" x14ac:dyDescent="0.35">
      <c r="B22" s="14"/>
      <c r="C22" s="15"/>
      <c r="D22" s="15"/>
      <c r="E22" s="15"/>
      <c r="F22" s="15"/>
      <c r="G22" s="16"/>
      <c r="H22" s="15"/>
      <c r="I22" s="17"/>
      <c r="J22" s="17"/>
      <c r="K22" s="17"/>
      <c r="L22" s="17"/>
      <c r="M22" s="17"/>
      <c r="N22" s="18"/>
      <c r="O22" s="19"/>
    </row>
    <row r="23" spans="2:15" ht="15" thickBot="1" x14ac:dyDescent="0.35">
      <c r="I23" s="20"/>
      <c r="J23" s="20"/>
      <c r="K23" s="20"/>
      <c r="L23" s="20"/>
      <c r="M23" s="20"/>
      <c r="N23" s="21">
        <f>SUM(N4:N22)</f>
        <v>538.22160000000008</v>
      </c>
      <c r="O23" s="22">
        <f>SUM(O4:O22)</f>
        <v>538.22159999999997</v>
      </c>
    </row>
    <row r="24" spans="2:15" ht="15" thickBot="1" x14ac:dyDescent="0.35">
      <c r="M24" s="23"/>
    </row>
    <row r="25" spans="2:15" ht="43.8" thickBot="1" x14ac:dyDescent="0.35">
      <c r="B25" s="24" t="s">
        <v>1</v>
      </c>
      <c r="C25" s="25" t="s">
        <v>2</v>
      </c>
      <c r="D25" s="25" t="s">
        <v>3</v>
      </c>
      <c r="E25" s="25" t="s">
        <v>4</v>
      </c>
      <c r="F25" s="25" t="s">
        <v>5</v>
      </c>
      <c r="G25" s="25" t="s">
        <v>6</v>
      </c>
      <c r="H25" s="25" t="s">
        <v>7</v>
      </c>
      <c r="I25" s="25" t="s">
        <v>9</v>
      </c>
      <c r="J25" s="25" t="s">
        <v>48</v>
      </c>
      <c r="K25" s="25" t="s">
        <v>10</v>
      </c>
      <c r="L25" s="25" t="s">
        <v>11</v>
      </c>
      <c r="M25" s="26" t="s">
        <v>12</v>
      </c>
      <c r="N25" s="27" t="s">
        <v>13</v>
      </c>
      <c r="O25" s="27" t="s">
        <v>49</v>
      </c>
    </row>
    <row r="26" spans="2:15" x14ac:dyDescent="0.3">
      <c r="B26" s="28" t="s">
        <v>72</v>
      </c>
      <c r="C26" s="4">
        <v>1</v>
      </c>
      <c r="D26" s="4" t="s">
        <v>75</v>
      </c>
      <c r="E26" s="4"/>
      <c r="F26" s="4"/>
      <c r="G26" s="5">
        <v>989056270</v>
      </c>
      <c r="H26" s="4">
        <v>5000</v>
      </c>
      <c r="I26" s="29">
        <v>169.41</v>
      </c>
      <c r="J26" s="6"/>
      <c r="K26" s="6"/>
      <c r="L26" s="6">
        <f t="shared" ref="L26:L63" si="3">(SUM(I26:K26))*1.18</f>
        <v>199.90379999999999</v>
      </c>
      <c r="M26" s="6">
        <v>6.31</v>
      </c>
      <c r="N26" s="30">
        <f t="shared" ref="N26:N63" si="4">+L26+M26</f>
        <v>206.21379999999999</v>
      </c>
    </row>
    <row r="27" spans="2:15" x14ac:dyDescent="0.3">
      <c r="B27" s="31" t="s">
        <v>72</v>
      </c>
      <c r="C27" s="9">
        <f t="shared" ref="C27:C37" si="5">+C26+1</f>
        <v>2</v>
      </c>
      <c r="D27" s="9" t="s">
        <v>76</v>
      </c>
      <c r="E27" s="9"/>
      <c r="F27" s="9"/>
      <c r="G27" s="10">
        <v>989056282</v>
      </c>
      <c r="H27" s="9">
        <v>2000</v>
      </c>
      <c r="I27" s="32">
        <v>67.709999999999994</v>
      </c>
      <c r="J27" s="11"/>
      <c r="K27" s="11"/>
      <c r="L27" s="11">
        <f t="shared" si="3"/>
        <v>79.897799999999989</v>
      </c>
      <c r="M27" s="11">
        <v>6.31</v>
      </c>
      <c r="N27" s="33">
        <f t="shared" si="4"/>
        <v>86.207799999999992</v>
      </c>
    </row>
    <row r="28" spans="2:15" x14ac:dyDescent="0.3">
      <c r="B28" s="31" t="s">
        <v>15</v>
      </c>
      <c r="C28" s="9">
        <f t="shared" si="5"/>
        <v>3</v>
      </c>
      <c r="D28" s="9" t="s">
        <v>116</v>
      </c>
      <c r="E28" s="9"/>
      <c r="F28" s="9"/>
      <c r="G28" s="10">
        <v>997298899</v>
      </c>
      <c r="H28" s="9">
        <v>2000</v>
      </c>
      <c r="I28" s="32">
        <v>59.24</v>
      </c>
      <c r="J28" s="11"/>
      <c r="K28" s="11"/>
      <c r="L28" s="11">
        <f t="shared" si="3"/>
        <v>69.903199999999998</v>
      </c>
      <c r="M28" s="11">
        <v>6.31</v>
      </c>
      <c r="N28" s="33">
        <f t="shared" si="4"/>
        <v>76.213200000000001</v>
      </c>
    </row>
    <row r="29" spans="2:15" x14ac:dyDescent="0.3">
      <c r="B29" s="31" t="s">
        <v>72</v>
      </c>
      <c r="C29" s="9">
        <f t="shared" si="5"/>
        <v>4</v>
      </c>
      <c r="D29" s="9" t="s">
        <v>118</v>
      </c>
      <c r="E29" s="9"/>
      <c r="F29" s="9"/>
      <c r="G29" s="10">
        <v>965371454</v>
      </c>
      <c r="H29" s="9">
        <v>2000</v>
      </c>
      <c r="I29" s="32">
        <v>59.24</v>
      </c>
      <c r="J29" s="11"/>
      <c r="K29" s="11"/>
      <c r="L29" s="11">
        <f t="shared" si="3"/>
        <v>69.903199999999998</v>
      </c>
      <c r="M29" s="11">
        <v>6.31</v>
      </c>
      <c r="N29" s="33">
        <f t="shared" si="4"/>
        <v>76.213200000000001</v>
      </c>
    </row>
    <row r="30" spans="2:15" x14ac:dyDescent="0.3">
      <c r="B30" s="31" t="s">
        <v>32</v>
      </c>
      <c r="C30" s="9">
        <f t="shared" si="5"/>
        <v>5</v>
      </c>
      <c r="D30" s="9" t="s">
        <v>117</v>
      </c>
      <c r="E30" s="9"/>
      <c r="F30" s="9"/>
      <c r="G30" s="10">
        <v>951293129</v>
      </c>
      <c r="H30" s="9">
        <v>2000</v>
      </c>
      <c r="I30" s="32">
        <v>59.24</v>
      </c>
      <c r="J30" s="11"/>
      <c r="K30" s="11"/>
      <c r="L30" s="11">
        <f t="shared" si="3"/>
        <v>69.903199999999998</v>
      </c>
      <c r="M30" s="11">
        <v>6.31</v>
      </c>
      <c r="N30" s="33">
        <f t="shared" si="4"/>
        <v>76.213200000000001</v>
      </c>
    </row>
    <row r="31" spans="2:15" x14ac:dyDescent="0.3">
      <c r="B31" s="31" t="s">
        <v>38</v>
      </c>
      <c r="C31" s="9">
        <f t="shared" si="5"/>
        <v>6</v>
      </c>
      <c r="D31" s="9" t="s">
        <v>123</v>
      </c>
      <c r="E31" s="9"/>
      <c r="F31" s="9"/>
      <c r="G31" s="10">
        <v>961729289</v>
      </c>
      <c r="H31" s="9">
        <v>2000</v>
      </c>
      <c r="I31" s="32">
        <v>59.24</v>
      </c>
      <c r="J31" s="11"/>
      <c r="K31" s="11"/>
      <c r="L31" s="11">
        <f t="shared" si="3"/>
        <v>69.903199999999998</v>
      </c>
      <c r="M31" s="11">
        <v>6.31</v>
      </c>
      <c r="N31" s="33">
        <f t="shared" si="4"/>
        <v>76.213200000000001</v>
      </c>
    </row>
    <row r="32" spans="2:15" x14ac:dyDescent="0.3">
      <c r="B32" s="31" t="s">
        <v>15</v>
      </c>
      <c r="C32" s="9">
        <f t="shared" si="5"/>
        <v>7</v>
      </c>
      <c r="D32" s="9" t="s">
        <v>62</v>
      </c>
      <c r="E32" s="9"/>
      <c r="F32" s="9"/>
      <c r="G32" s="10">
        <v>965721673</v>
      </c>
      <c r="H32" s="9">
        <v>2000</v>
      </c>
      <c r="I32" s="32">
        <v>59.24</v>
      </c>
      <c r="J32" s="11"/>
      <c r="K32" s="11"/>
      <c r="L32" s="11">
        <f t="shared" si="3"/>
        <v>69.903199999999998</v>
      </c>
      <c r="M32" s="11">
        <v>6.31</v>
      </c>
      <c r="N32" s="33">
        <f t="shared" si="4"/>
        <v>76.213200000000001</v>
      </c>
    </row>
    <row r="33" spans="2:14" x14ac:dyDescent="0.3">
      <c r="B33" s="31" t="s">
        <v>44</v>
      </c>
      <c r="C33" s="9">
        <f t="shared" si="5"/>
        <v>8</v>
      </c>
      <c r="D33" s="9" t="s">
        <v>65</v>
      </c>
      <c r="E33" s="9"/>
      <c r="F33" s="9"/>
      <c r="G33" s="10">
        <v>958316510</v>
      </c>
      <c r="H33" s="9">
        <v>2000</v>
      </c>
      <c r="I33" s="32">
        <v>59.24</v>
      </c>
      <c r="J33" s="11"/>
      <c r="K33" s="11"/>
      <c r="L33" s="11">
        <f t="shared" si="3"/>
        <v>69.903199999999998</v>
      </c>
      <c r="M33" s="11">
        <v>6.31</v>
      </c>
      <c r="N33" s="33">
        <f t="shared" si="4"/>
        <v>76.213200000000001</v>
      </c>
    </row>
    <row r="34" spans="2:14" x14ac:dyDescent="0.3">
      <c r="B34" s="31" t="s">
        <v>46</v>
      </c>
      <c r="C34" s="9">
        <f t="shared" si="5"/>
        <v>9</v>
      </c>
      <c r="D34" s="9" t="s">
        <v>68</v>
      </c>
      <c r="E34" s="9"/>
      <c r="F34" s="9"/>
      <c r="G34" s="10">
        <v>953758354</v>
      </c>
      <c r="H34" s="9">
        <v>2000</v>
      </c>
      <c r="I34" s="32">
        <v>59.24</v>
      </c>
      <c r="J34" s="11"/>
      <c r="K34" s="11"/>
      <c r="L34" s="11">
        <f t="shared" si="3"/>
        <v>69.903199999999998</v>
      </c>
      <c r="M34" s="11">
        <v>6.31</v>
      </c>
      <c r="N34" s="33">
        <f t="shared" si="4"/>
        <v>76.213200000000001</v>
      </c>
    </row>
    <row r="35" spans="2:14" x14ac:dyDescent="0.3">
      <c r="B35" s="31" t="s">
        <v>72</v>
      </c>
      <c r="C35" s="9">
        <f t="shared" si="5"/>
        <v>10</v>
      </c>
      <c r="D35" s="9" t="s">
        <v>74</v>
      </c>
      <c r="E35" s="9"/>
      <c r="F35" s="9"/>
      <c r="G35" s="10">
        <v>965797614</v>
      </c>
      <c r="H35" s="9">
        <v>2000</v>
      </c>
      <c r="I35" s="32">
        <v>59.24</v>
      </c>
      <c r="J35" s="11"/>
      <c r="K35" s="11"/>
      <c r="L35" s="11">
        <f t="shared" si="3"/>
        <v>69.903199999999998</v>
      </c>
      <c r="M35" s="11">
        <v>6.31</v>
      </c>
      <c r="N35" s="33">
        <f t="shared" si="4"/>
        <v>76.213200000000001</v>
      </c>
    </row>
    <row r="36" spans="2:14" x14ac:dyDescent="0.3">
      <c r="B36" s="31" t="s">
        <v>72</v>
      </c>
      <c r="C36" s="9">
        <f t="shared" si="5"/>
        <v>11</v>
      </c>
      <c r="D36" s="9" t="s">
        <v>73</v>
      </c>
      <c r="E36" s="9"/>
      <c r="F36" s="9"/>
      <c r="G36" s="10">
        <v>989056269</v>
      </c>
      <c r="H36" s="9">
        <v>2000</v>
      </c>
      <c r="I36" s="32">
        <v>59.24</v>
      </c>
      <c r="J36" s="11"/>
      <c r="K36" s="11"/>
      <c r="L36" s="11">
        <f t="shared" si="3"/>
        <v>69.903199999999998</v>
      </c>
      <c r="M36" s="11">
        <v>6.31</v>
      </c>
      <c r="N36" s="33">
        <f t="shared" si="4"/>
        <v>76.213200000000001</v>
      </c>
    </row>
    <row r="37" spans="2:14" x14ac:dyDescent="0.3">
      <c r="B37" s="31" t="s">
        <v>72</v>
      </c>
      <c r="C37" s="9">
        <f t="shared" si="5"/>
        <v>12</v>
      </c>
      <c r="D37" s="9" t="s">
        <v>77</v>
      </c>
      <c r="E37" s="9"/>
      <c r="F37" s="9"/>
      <c r="G37" s="10">
        <v>941880498</v>
      </c>
      <c r="H37" s="9">
        <v>2000</v>
      </c>
      <c r="I37" s="32">
        <v>59.24</v>
      </c>
      <c r="J37" s="11"/>
      <c r="K37" s="11"/>
      <c r="L37" s="11">
        <f t="shared" si="3"/>
        <v>69.903199999999998</v>
      </c>
      <c r="M37" s="11">
        <v>6.31</v>
      </c>
      <c r="N37" s="33">
        <f t="shared" si="4"/>
        <v>76.213200000000001</v>
      </c>
    </row>
    <row r="38" spans="2:14" x14ac:dyDescent="0.3">
      <c r="B38" s="31" t="s">
        <v>15</v>
      </c>
      <c r="C38" s="9">
        <v>1</v>
      </c>
      <c r="D38" s="9" t="s">
        <v>50</v>
      </c>
      <c r="E38" s="9"/>
      <c r="F38" s="9"/>
      <c r="G38" s="10">
        <v>969334825</v>
      </c>
      <c r="H38" s="9">
        <v>2000</v>
      </c>
      <c r="I38" s="32">
        <v>59.24</v>
      </c>
      <c r="J38" s="11"/>
      <c r="K38" s="11"/>
      <c r="L38" s="11">
        <f t="shared" si="3"/>
        <v>69.903199999999998</v>
      </c>
      <c r="M38" s="11">
        <v>6.31</v>
      </c>
      <c r="N38" s="33">
        <f t="shared" si="4"/>
        <v>76.213200000000001</v>
      </c>
    </row>
    <row r="39" spans="2:14" x14ac:dyDescent="0.3">
      <c r="B39" s="31" t="s">
        <v>38</v>
      </c>
      <c r="C39" s="9">
        <f t="shared" ref="C39:C63" si="6">+C38+1</f>
        <v>2</v>
      </c>
      <c r="D39" s="9" t="s">
        <v>51</v>
      </c>
      <c r="E39" s="9"/>
      <c r="F39" s="9"/>
      <c r="G39" s="10">
        <v>969334829</v>
      </c>
      <c r="H39" s="9">
        <v>2000</v>
      </c>
      <c r="I39" s="32">
        <v>33.81</v>
      </c>
      <c r="J39" s="11"/>
      <c r="K39" s="11"/>
      <c r="L39" s="11">
        <f t="shared" si="3"/>
        <v>39.895800000000001</v>
      </c>
      <c r="M39" s="11">
        <v>6.31</v>
      </c>
      <c r="N39" s="33">
        <f t="shared" si="4"/>
        <v>46.205800000000004</v>
      </c>
    </row>
    <row r="40" spans="2:14" x14ac:dyDescent="0.3">
      <c r="B40" s="31" t="s">
        <v>15</v>
      </c>
      <c r="C40" s="9">
        <f t="shared" si="6"/>
        <v>3</v>
      </c>
      <c r="D40" s="9" t="s">
        <v>121</v>
      </c>
      <c r="E40" s="9"/>
      <c r="F40" s="9"/>
      <c r="G40" s="10">
        <v>969334830</v>
      </c>
      <c r="H40" s="9">
        <v>2000</v>
      </c>
      <c r="I40" s="32">
        <v>33.81</v>
      </c>
      <c r="J40" s="11"/>
      <c r="K40" s="11"/>
      <c r="L40" s="11">
        <f t="shared" si="3"/>
        <v>39.895800000000001</v>
      </c>
      <c r="M40" s="11">
        <v>6.31</v>
      </c>
      <c r="N40" s="33">
        <f t="shared" si="4"/>
        <v>46.205800000000004</v>
      </c>
    </row>
    <row r="41" spans="2:14" x14ac:dyDescent="0.3">
      <c r="B41" s="31" t="s">
        <v>15</v>
      </c>
      <c r="C41" s="9">
        <f t="shared" si="6"/>
        <v>4</v>
      </c>
      <c r="D41" s="9" t="s">
        <v>52</v>
      </c>
      <c r="E41" s="9"/>
      <c r="F41" s="9"/>
      <c r="G41" s="10">
        <v>989056273</v>
      </c>
      <c r="H41" s="9">
        <v>2000</v>
      </c>
      <c r="I41" s="32">
        <v>33.81</v>
      </c>
      <c r="J41" s="11"/>
      <c r="K41" s="11"/>
      <c r="L41" s="11">
        <f t="shared" si="3"/>
        <v>39.895800000000001</v>
      </c>
      <c r="M41" s="11">
        <v>6.31</v>
      </c>
      <c r="N41" s="33">
        <f t="shared" si="4"/>
        <v>46.205800000000004</v>
      </c>
    </row>
    <row r="42" spans="2:14" x14ac:dyDescent="0.3">
      <c r="B42" s="31" t="s">
        <v>29</v>
      </c>
      <c r="C42" s="9">
        <f t="shared" si="6"/>
        <v>5</v>
      </c>
      <c r="D42" s="9" t="s">
        <v>53</v>
      </c>
      <c r="E42" s="9"/>
      <c r="F42" s="9"/>
      <c r="G42" s="10">
        <v>953761054</v>
      </c>
      <c r="H42" s="9">
        <v>2000</v>
      </c>
      <c r="I42" s="32">
        <v>33.81</v>
      </c>
      <c r="J42" s="11"/>
      <c r="K42" s="11"/>
      <c r="L42" s="11">
        <f t="shared" si="3"/>
        <v>39.895800000000001</v>
      </c>
      <c r="M42" s="11">
        <v>6.31</v>
      </c>
      <c r="N42" s="33">
        <f t="shared" si="4"/>
        <v>46.205800000000004</v>
      </c>
    </row>
    <row r="43" spans="2:14" x14ac:dyDescent="0.3">
      <c r="B43" s="31" t="s">
        <v>29</v>
      </c>
      <c r="C43" s="9">
        <f t="shared" si="6"/>
        <v>6</v>
      </c>
      <c r="D43" s="9" t="s">
        <v>54</v>
      </c>
      <c r="E43" s="9"/>
      <c r="F43" s="9"/>
      <c r="G43" s="10">
        <v>963748915</v>
      </c>
      <c r="H43" s="9">
        <v>2000</v>
      </c>
      <c r="I43" s="32">
        <v>33.81</v>
      </c>
      <c r="J43" s="11"/>
      <c r="K43" s="11"/>
      <c r="L43" s="11">
        <f t="shared" si="3"/>
        <v>39.895800000000001</v>
      </c>
      <c r="M43" s="11">
        <v>6.31</v>
      </c>
      <c r="N43" s="33">
        <f t="shared" si="4"/>
        <v>46.205800000000004</v>
      </c>
    </row>
    <row r="44" spans="2:14" x14ac:dyDescent="0.3">
      <c r="B44" s="31" t="s">
        <v>29</v>
      </c>
      <c r="C44" s="9">
        <f t="shared" si="6"/>
        <v>7</v>
      </c>
      <c r="D44" s="9" t="s">
        <v>55</v>
      </c>
      <c r="E44" s="9"/>
      <c r="F44" s="9"/>
      <c r="G44" s="10">
        <v>987543017</v>
      </c>
      <c r="H44" s="9">
        <v>2000</v>
      </c>
      <c r="I44" s="32">
        <v>33.81</v>
      </c>
      <c r="J44" s="11"/>
      <c r="K44" s="11"/>
      <c r="L44" s="11">
        <f t="shared" si="3"/>
        <v>39.895800000000001</v>
      </c>
      <c r="M44" s="11">
        <v>6.31</v>
      </c>
      <c r="N44" s="33">
        <f t="shared" si="4"/>
        <v>46.205800000000004</v>
      </c>
    </row>
    <row r="45" spans="2:14" x14ac:dyDescent="0.3">
      <c r="B45" s="31" t="s">
        <v>29</v>
      </c>
      <c r="C45" s="9">
        <f t="shared" si="6"/>
        <v>8</v>
      </c>
      <c r="D45" s="9" t="s">
        <v>56</v>
      </c>
      <c r="E45" s="9"/>
      <c r="F45" s="9"/>
      <c r="G45" s="10">
        <v>997038788</v>
      </c>
      <c r="H45" s="9">
        <v>2000</v>
      </c>
      <c r="I45" s="32">
        <v>33.81</v>
      </c>
      <c r="J45" s="11"/>
      <c r="K45" s="11"/>
      <c r="L45" s="11">
        <f t="shared" si="3"/>
        <v>39.895800000000001</v>
      </c>
      <c r="M45" s="11">
        <v>6.31</v>
      </c>
      <c r="N45" s="33">
        <f t="shared" si="4"/>
        <v>46.205800000000004</v>
      </c>
    </row>
    <row r="46" spans="2:14" x14ac:dyDescent="0.3">
      <c r="B46" s="31" t="s">
        <v>32</v>
      </c>
      <c r="C46" s="9">
        <f t="shared" si="6"/>
        <v>9</v>
      </c>
      <c r="D46" s="9" t="s">
        <v>58</v>
      </c>
      <c r="E46" s="9"/>
      <c r="F46" s="9"/>
      <c r="G46" s="10">
        <v>951293130</v>
      </c>
      <c r="H46" s="9">
        <v>2000</v>
      </c>
      <c r="I46" s="32">
        <v>33.81</v>
      </c>
      <c r="J46" s="11"/>
      <c r="K46" s="11"/>
      <c r="L46" s="11">
        <f t="shared" si="3"/>
        <v>39.895800000000001</v>
      </c>
      <c r="M46" s="11">
        <v>6.31</v>
      </c>
      <c r="N46" s="33">
        <f t="shared" si="4"/>
        <v>46.205800000000004</v>
      </c>
    </row>
    <row r="47" spans="2:14" x14ac:dyDescent="0.3">
      <c r="B47" s="31" t="s">
        <v>32</v>
      </c>
      <c r="C47" s="9">
        <f t="shared" si="6"/>
        <v>10</v>
      </c>
      <c r="D47" s="9" t="s">
        <v>59</v>
      </c>
      <c r="E47" s="9"/>
      <c r="F47" s="9"/>
      <c r="G47" s="10">
        <v>997506166</v>
      </c>
      <c r="H47" s="9">
        <v>2000</v>
      </c>
      <c r="I47" s="32">
        <v>33.81</v>
      </c>
      <c r="J47" s="11"/>
      <c r="K47" s="11"/>
      <c r="L47" s="11">
        <f t="shared" si="3"/>
        <v>39.895800000000001</v>
      </c>
      <c r="M47" s="11">
        <v>6.31</v>
      </c>
      <c r="N47" s="33">
        <f t="shared" si="4"/>
        <v>46.205800000000004</v>
      </c>
    </row>
    <row r="48" spans="2:14" x14ac:dyDescent="0.3">
      <c r="B48" s="31" t="s">
        <v>32</v>
      </c>
      <c r="C48" s="9">
        <f t="shared" si="6"/>
        <v>11</v>
      </c>
      <c r="D48" s="9" t="s">
        <v>122</v>
      </c>
      <c r="E48" s="9"/>
      <c r="F48" s="9"/>
      <c r="G48" s="10">
        <v>997507183</v>
      </c>
      <c r="H48" s="9">
        <v>2000</v>
      </c>
      <c r="I48" s="32">
        <v>33.81</v>
      </c>
      <c r="J48" s="11"/>
      <c r="K48" s="11"/>
      <c r="L48" s="11">
        <f t="shared" si="3"/>
        <v>39.895800000000001</v>
      </c>
      <c r="M48" s="11">
        <v>6.31</v>
      </c>
      <c r="N48" s="33">
        <f t="shared" si="4"/>
        <v>46.205800000000004</v>
      </c>
    </row>
    <row r="49" spans="2:14" x14ac:dyDescent="0.3">
      <c r="B49" s="31" t="s">
        <v>42</v>
      </c>
      <c r="C49" s="9">
        <f t="shared" si="6"/>
        <v>12</v>
      </c>
      <c r="D49" s="9" t="s">
        <v>57</v>
      </c>
      <c r="E49" s="9"/>
      <c r="F49" s="9"/>
      <c r="G49" s="10">
        <v>939796295</v>
      </c>
      <c r="H49" s="9">
        <v>2000</v>
      </c>
      <c r="I49" s="32">
        <v>33.81</v>
      </c>
      <c r="J49" s="11"/>
      <c r="K49" s="11"/>
      <c r="L49" s="11">
        <f t="shared" si="3"/>
        <v>39.895800000000001</v>
      </c>
      <c r="M49" s="11">
        <v>6.31</v>
      </c>
      <c r="N49" s="33">
        <f t="shared" si="4"/>
        <v>46.205800000000004</v>
      </c>
    </row>
    <row r="50" spans="2:14" x14ac:dyDescent="0.3">
      <c r="B50" s="31" t="s">
        <v>38</v>
      </c>
      <c r="C50" s="9">
        <f t="shared" si="6"/>
        <v>13</v>
      </c>
      <c r="D50" s="9" t="s">
        <v>61</v>
      </c>
      <c r="E50" s="9"/>
      <c r="F50" s="9"/>
      <c r="G50" s="10">
        <v>961748530</v>
      </c>
      <c r="H50" s="9">
        <v>2000</v>
      </c>
      <c r="I50" s="32">
        <v>33.81</v>
      </c>
      <c r="J50" s="11"/>
      <c r="K50" s="11"/>
      <c r="L50" s="11">
        <f t="shared" si="3"/>
        <v>39.895800000000001</v>
      </c>
      <c r="M50" s="11">
        <v>6.31</v>
      </c>
      <c r="N50" s="33">
        <f t="shared" si="4"/>
        <v>46.205800000000004</v>
      </c>
    </row>
    <row r="51" spans="2:14" x14ac:dyDescent="0.3">
      <c r="B51" s="31" t="s">
        <v>38</v>
      </c>
      <c r="C51" s="9">
        <f t="shared" si="6"/>
        <v>14</v>
      </c>
      <c r="D51" s="9" t="s">
        <v>63</v>
      </c>
      <c r="E51" s="9"/>
      <c r="F51" s="9"/>
      <c r="G51" s="10">
        <v>997506740</v>
      </c>
      <c r="H51" s="9">
        <v>2000</v>
      </c>
      <c r="I51" s="32">
        <v>33.81</v>
      </c>
      <c r="J51" s="11"/>
      <c r="K51" s="11"/>
      <c r="L51" s="11">
        <f t="shared" si="3"/>
        <v>39.895800000000001</v>
      </c>
      <c r="M51" s="11">
        <v>6.31</v>
      </c>
      <c r="N51" s="33">
        <f t="shared" si="4"/>
        <v>46.205800000000004</v>
      </c>
    </row>
    <row r="52" spans="2:14" x14ac:dyDescent="0.3">
      <c r="B52" s="31" t="s">
        <v>42</v>
      </c>
      <c r="C52" s="9">
        <f t="shared" si="6"/>
        <v>15</v>
      </c>
      <c r="D52" s="9" t="s">
        <v>64</v>
      </c>
      <c r="E52" s="9"/>
      <c r="F52" s="9"/>
      <c r="G52" s="10">
        <v>997038765</v>
      </c>
      <c r="H52" s="9">
        <v>2000</v>
      </c>
      <c r="I52" s="32">
        <v>33.81</v>
      </c>
      <c r="J52" s="11"/>
      <c r="K52" s="11"/>
      <c r="L52" s="11">
        <f t="shared" si="3"/>
        <v>39.895800000000001</v>
      </c>
      <c r="M52" s="11">
        <v>6.31</v>
      </c>
      <c r="N52" s="33">
        <f t="shared" si="4"/>
        <v>46.205800000000004</v>
      </c>
    </row>
    <row r="53" spans="2:14" x14ac:dyDescent="0.3">
      <c r="B53" s="31" t="s">
        <v>44</v>
      </c>
      <c r="C53" s="9">
        <f t="shared" si="6"/>
        <v>16</v>
      </c>
      <c r="D53" s="9"/>
      <c r="E53" s="9"/>
      <c r="F53" s="9"/>
      <c r="G53" s="10">
        <v>953760787</v>
      </c>
      <c r="H53" s="9">
        <v>2000</v>
      </c>
      <c r="I53" s="32">
        <v>33.81</v>
      </c>
      <c r="J53" s="11"/>
      <c r="K53" s="11"/>
      <c r="L53" s="11">
        <f t="shared" si="3"/>
        <v>39.895800000000001</v>
      </c>
      <c r="M53" s="11">
        <v>6.31</v>
      </c>
      <c r="N53" s="33">
        <f t="shared" si="4"/>
        <v>46.205800000000004</v>
      </c>
    </row>
    <row r="54" spans="2:14" x14ac:dyDescent="0.3">
      <c r="B54" s="31" t="s">
        <v>44</v>
      </c>
      <c r="C54" s="9">
        <f t="shared" si="6"/>
        <v>17</v>
      </c>
      <c r="D54" s="9" t="s">
        <v>119</v>
      </c>
      <c r="E54" s="9"/>
      <c r="F54" s="9"/>
      <c r="G54" s="10">
        <v>958346944</v>
      </c>
      <c r="H54" s="9">
        <v>2000</v>
      </c>
      <c r="I54" s="32">
        <v>33.81</v>
      </c>
      <c r="J54" s="11"/>
      <c r="K54" s="11"/>
      <c r="L54" s="11">
        <f t="shared" si="3"/>
        <v>39.895800000000001</v>
      </c>
      <c r="M54" s="11">
        <v>6.31</v>
      </c>
      <c r="N54" s="33">
        <f t="shared" si="4"/>
        <v>46.205800000000004</v>
      </c>
    </row>
    <row r="55" spans="2:14" x14ac:dyDescent="0.3">
      <c r="B55" s="31" t="s">
        <v>44</v>
      </c>
      <c r="C55" s="9">
        <f t="shared" si="6"/>
        <v>18</v>
      </c>
      <c r="D55" s="9" t="s">
        <v>66</v>
      </c>
      <c r="E55" s="9"/>
      <c r="F55" s="9"/>
      <c r="G55" s="10">
        <v>997037746</v>
      </c>
      <c r="H55" s="9">
        <v>2000</v>
      </c>
      <c r="I55" s="32">
        <v>33.81</v>
      </c>
      <c r="J55" s="11"/>
      <c r="K55" s="11"/>
      <c r="L55" s="11">
        <f t="shared" si="3"/>
        <v>39.895800000000001</v>
      </c>
      <c r="M55" s="11">
        <v>6.31</v>
      </c>
      <c r="N55" s="33">
        <f t="shared" si="4"/>
        <v>46.205800000000004</v>
      </c>
    </row>
    <row r="56" spans="2:14" x14ac:dyDescent="0.3">
      <c r="B56" s="34" t="s">
        <v>44</v>
      </c>
      <c r="C56" s="9">
        <f t="shared" si="6"/>
        <v>19</v>
      </c>
      <c r="D56" s="35" t="s">
        <v>67</v>
      </c>
      <c r="E56" s="9"/>
      <c r="F56" s="35"/>
      <c r="G56" s="36">
        <v>997506452</v>
      </c>
      <c r="H56" s="35">
        <v>2000</v>
      </c>
      <c r="I56" s="37">
        <v>33.81</v>
      </c>
      <c r="J56" s="11"/>
      <c r="K56" s="38"/>
      <c r="L56" s="11">
        <f t="shared" si="3"/>
        <v>39.895800000000001</v>
      </c>
      <c r="M56" s="11">
        <v>6.31</v>
      </c>
      <c r="N56" s="33">
        <f t="shared" si="4"/>
        <v>46.205800000000004</v>
      </c>
    </row>
    <row r="57" spans="2:14" x14ac:dyDescent="0.3">
      <c r="B57" s="34" t="s">
        <v>46</v>
      </c>
      <c r="C57" s="9">
        <f t="shared" si="6"/>
        <v>20</v>
      </c>
      <c r="D57" s="35" t="s">
        <v>69</v>
      </c>
      <c r="E57" s="35"/>
      <c r="F57" s="35"/>
      <c r="G57" s="36">
        <v>953759570</v>
      </c>
      <c r="H57" s="35">
        <v>2000</v>
      </c>
      <c r="I57" s="37">
        <v>33.81</v>
      </c>
      <c r="J57" s="11"/>
      <c r="K57" s="38"/>
      <c r="L57" s="11">
        <f t="shared" si="3"/>
        <v>39.895800000000001</v>
      </c>
      <c r="M57" s="11">
        <v>6.31</v>
      </c>
      <c r="N57" s="33">
        <f t="shared" si="4"/>
        <v>46.205800000000004</v>
      </c>
    </row>
    <row r="58" spans="2:14" x14ac:dyDescent="0.3">
      <c r="B58" s="34" t="s">
        <v>46</v>
      </c>
      <c r="C58" s="9">
        <f t="shared" si="6"/>
        <v>21</v>
      </c>
      <c r="D58" s="35" t="s">
        <v>70</v>
      </c>
      <c r="E58" s="35"/>
      <c r="F58" s="35"/>
      <c r="G58" s="36">
        <v>953760484</v>
      </c>
      <c r="H58" s="35">
        <v>2000</v>
      </c>
      <c r="I58" s="37">
        <v>33.81</v>
      </c>
      <c r="J58" s="11"/>
      <c r="K58" s="38"/>
      <c r="L58" s="11">
        <f t="shared" si="3"/>
        <v>39.895800000000001</v>
      </c>
      <c r="M58" s="11">
        <v>6.31</v>
      </c>
      <c r="N58" s="33">
        <f t="shared" si="4"/>
        <v>46.205800000000004</v>
      </c>
    </row>
    <row r="59" spans="2:14" x14ac:dyDescent="0.3">
      <c r="B59" s="34" t="s">
        <v>46</v>
      </c>
      <c r="C59" s="9">
        <f t="shared" si="6"/>
        <v>22</v>
      </c>
      <c r="D59" s="35" t="s">
        <v>71</v>
      </c>
      <c r="E59" s="35"/>
      <c r="F59" s="35"/>
      <c r="G59" s="36">
        <v>953761497</v>
      </c>
      <c r="H59" s="35">
        <v>2000</v>
      </c>
      <c r="I59" s="37">
        <v>33.81</v>
      </c>
      <c r="J59" s="11"/>
      <c r="K59" s="38"/>
      <c r="L59" s="11">
        <f t="shared" si="3"/>
        <v>39.895800000000001</v>
      </c>
      <c r="M59" s="11">
        <v>6.31</v>
      </c>
      <c r="N59" s="33">
        <f t="shared" si="4"/>
        <v>46.205800000000004</v>
      </c>
    </row>
    <row r="60" spans="2:14" x14ac:dyDescent="0.3">
      <c r="B60" s="34" t="s">
        <v>72</v>
      </c>
      <c r="C60" s="9">
        <f t="shared" si="6"/>
        <v>23</v>
      </c>
      <c r="D60" s="35" t="s">
        <v>120</v>
      </c>
      <c r="E60" s="35"/>
      <c r="F60" s="35"/>
      <c r="G60" s="36">
        <v>965371450</v>
      </c>
      <c r="H60" s="35">
        <v>2000</v>
      </c>
      <c r="I60" s="37">
        <v>33.81</v>
      </c>
      <c r="J60" s="11"/>
      <c r="K60" s="38"/>
      <c r="L60" s="11">
        <f t="shared" si="3"/>
        <v>39.895800000000001</v>
      </c>
      <c r="M60" s="11">
        <v>6.31</v>
      </c>
      <c r="N60" s="33">
        <f t="shared" si="4"/>
        <v>46.205800000000004</v>
      </c>
    </row>
    <row r="61" spans="2:14" x14ac:dyDescent="0.3">
      <c r="B61" s="34" t="s">
        <v>72</v>
      </c>
      <c r="C61" s="9">
        <f t="shared" si="6"/>
        <v>24</v>
      </c>
      <c r="D61" s="35" t="s">
        <v>78</v>
      </c>
      <c r="E61" s="35"/>
      <c r="F61" s="35"/>
      <c r="G61" s="36">
        <v>986729673</v>
      </c>
      <c r="H61" s="35">
        <v>2000</v>
      </c>
      <c r="I61" s="32">
        <v>33.81</v>
      </c>
      <c r="J61" s="11"/>
      <c r="K61" s="11"/>
      <c r="L61" s="38">
        <f t="shared" si="3"/>
        <v>39.895800000000001</v>
      </c>
      <c r="M61" s="11">
        <v>6.31</v>
      </c>
      <c r="N61" s="39">
        <f t="shared" si="4"/>
        <v>46.205800000000004</v>
      </c>
    </row>
    <row r="62" spans="2:14" x14ac:dyDescent="0.3">
      <c r="B62" s="34" t="s">
        <v>32</v>
      </c>
      <c r="C62" s="9">
        <f t="shared" si="6"/>
        <v>25</v>
      </c>
      <c r="D62" s="35"/>
      <c r="E62" s="35"/>
      <c r="F62" s="35"/>
      <c r="G62" s="36">
        <v>939796282</v>
      </c>
      <c r="H62" s="35">
        <v>2000</v>
      </c>
      <c r="I62" s="37">
        <v>33.81</v>
      </c>
      <c r="J62" s="11"/>
      <c r="K62" s="38"/>
      <c r="L62" s="38">
        <f t="shared" si="3"/>
        <v>39.895800000000001</v>
      </c>
      <c r="M62" s="11">
        <v>6.31</v>
      </c>
      <c r="N62" s="39">
        <f t="shared" si="4"/>
        <v>46.205800000000004</v>
      </c>
    </row>
    <row r="63" spans="2:14" x14ac:dyDescent="0.3">
      <c r="B63" s="34" t="s">
        <v>38</v>
      </c>
      <c r="C63" s="9">
        <f t="shared" si="6"/>
        <v>26</v>
      </c>
      <c r="D63" s="35" t="s">
        <v>60</v>
      </c>
      <c r="E63" s="35"/>
      <c r="F63" s="35"/>
      <c r="G63" s="36">
        <v>961729287</v>
      </c>
      <c r="H63" s="35">
        <v>2000</v>
      </c>
      <c r="I63" s="37">
        <v>33.81</v>
      </c>
      <c r="J63" s="11"/>
      <c r="K63" s="38"/>
      <c r="L63" s="38">
        <f t="shared" si="3"/>
        <v>39.895800000000001</v>
      </c>
      <c r="M63" s="11">
        <v>6.31</v>
      </c>
      <c r="N63" s="39">
        <f t="shared" si="4"/>
        <v>46.205800000000004</v>
      </c>
    </row>
    <row r="64" spans="2:14" ht="15" thickBot="1" x14ac:dyDescent="0.35">
      <c r="B64" s="40"/>
      <c r="C64" s="15"/>
      <c r="D64" s="15"/>
      <c r="E64" s="15"/>
      <c r="F64" s="15"/>
      <c r="G64" s="16"/>
      <c r="H64" s="15"/>
      <c r="I64" s="17"/>
      <c r="J64" s="17"/>
      <c r="K64" s="17"/>
      <c r="L64" s="17"/>
      <c r="M64" s="17"/>
      <c r="N64" s="41"/>
    </row>
    <row r="65" spans="2:17" ht="15" thickBot="1" x14ac:dyDescent="0.35">
      <c r="I65" s="20">
        <f t="shared" ref="I65:N65" si="7">SUM(I26:I64)</f>
        <v>1734.0099999999989</v>
      </c>
      <c r="J65" s="20">
        <f t="shared" si="7"/>
        <v>0</v>
      </c>
      <c r="K65" s="20">
        <f t="shared" si="7"/>
        <v>0</v>
      </c>
      <c r="L65" s="20">
        <f t="shared" si="7"/>
        <v>2046.1317999999999</v>
      </c>
      <c r="M65" s="20">
        <f t="shared" si="7"/>
        <v>239.78000000000006</v>
      </c>
      <c r="N65" s="22">
        <f t="shared" si="7"/>
        <v>2285.9118000000003</v>
      </c>
      <c r="O65" s="46"/>
      <c r="P65" s="47"/>
      <c r="Q65" s="20"/>
    </row>
    <row r="67" spans="2:17" ht="43.8" thickBot="1" x14ac:dyDescent="0.35">
      <c r="B67" s="24" t="s">
        <v>1</v>
      </c>
      <c r="C67" s="25" t="s">
        <v>2</v>
      </c>
      <c r="D67" s="25" t="s">
        <v>3</v>
      </c>
      <c r="E67" s="25" t="s">
        <v>4</v>
      </c>
      <c r="F67" s="25" t="s">
        <v>5</v>
      </c>
      <c r="G67" s="25" t="s">
        <v>6</v>
      </c>
      <c r="H67" s="25" t="s">
        <v>7</v>
      </c>
      <c r="I67" s="25" t="s">
        <v>8</v>
      </c>
      <c r="J67" s="25" t="s">
        <v>9</v>
      </c>
      <c r="K67" s="25" t="s">
        <v>10</v>
      </c>
      <c r="L67" s="25" t="s">
        <v>11</v>
      </c>
      <c r="M67" s="26" t="s">
        <v>12</v>
      </c>
      <c r="N67" s="25" t="s">
        <v>13</v>
      </c>
      <c r="O67" s="25"/>
    </row>
    <row r="68" spans="2:17" x14ac:dyDescent="0.3">
      <c r="B68" s="28" t="s">
        <v>15</v>
      </c>
      <c r="C68" s="4">
        <v>1</v>
      </c>
      <c r="D68" s="4" t="s">
        <v>79</v>
      </c>
      <c r="E68" s="4" t="s">
        <v>17</v>
      </c>
      <c r="F68" s="4" t="s">
        <v>80</v>
      </c>
      <c r="G68" s="5">
        <v>983724013</v>
      </c>
      <c r="H68" s="4">
        <v>1000</v>
      </c>
      <c r="I68" s="6"/>
      <c r="J68" s="29">
        <v>25.34</v>
      </c>
      <c r="K68" s="6"/>
      <c r="L68" s="6">
        <f>(SUM(J68:K68))*1.18</f>
        <v>29.901199999999999</v>
      </c>
      <c r="M68" s="6"/>
      <c r="N68" s="30">
        <f t="shared" ref="N68:N98" si="8">+L68+M68</f>
        <v>29.901199999999999</v>
      </c>
      <c r="O68" s="42"/>
    </row>
    <row r="69" spans="2:17" x14ac:dyDescent="0.3">
      <c r="B69" s="31" t="s">
        <v>29</v>
      </c>
      <c r="C69" s="9">
        <f t="shared" ref="C69:C76" si="9">+C68+1</f>
        <v>2</v>
      </c>
      <c r="D69" s="9" t="s">
        <v>81</v>
      </c>
      <c r="E69" s="9" t="s">
        <v>17</v>
      </c>
      <c r="F69" s="9" t="s">
        <v>18</v>
      </c>
      <c r="G69" s="10">
        <v>983842723</v>
      </c>
      <c r="H69" s="9">
        <v>1000</v>
      </c>
      <c r="I69" s="11"/>
      <c r="J69" s="32">
        <v>25.34</v>
      </c>
      <c r="K69" s="11"/>
      <c r="L69" s="11">
        <f t="shared" ref="L69:L98" si="10">(SUM(J69:K69))*1.18</f>
        <v>29.901199999999999</v>
      </c>
      <c r="M69" s="11"/>
      <c r="N69" s="33">
        <f t="shared" si="8"/>
        <v>29.901199999999999</v>
      </c>
      <c r="O69" s="275"/>
    </row>
    <row r="70" spans="2:17" x14ac:dyDescent="0.3">
      <c r="B70" s="31" t="s">
        <v>29</v>
      </c>
      <c r="C70" s="9">
        <f t="shared" si="9"/>
        <v>3</v>
      </c>
      <c r="D70" s="9" t="s">
        <v>82</v>
      </c>
      <c r="E70" s="9" t="s">
        <v>17</v>
      </c>
      <c r="F70" s="9" t="s">
        <v>83</v>
      </c>
      <c r="G70" s="10">
        <v>983771957</v>
      </c>
      <c r="H70" s="9">
        <v>1000</v>
      </c>
      <c r="I70" s="11"/>
      <c r="J70" s="32">
        <v>25.34</v>
      </c>
      <c r="K70" s="11"/>
      <c r="L70" s="11">
        <f t="shared" si="10"/>
        <v>29.901199999999999</v>
      </c>
      <c r="M70" s="11"/>
      <c r="N70" s="33">
        <f t="shared" si="8"/>
        <v>29.901199999999999</v>
      </c>
      <c r="O70" s="276"/>
    </row>
    <row r="71" spans="2:17" x14ac:dyDescent="0.3">
      <c r="B71" s="31" t="s">
        <v>29</v>
      </c>
      <c r="C71" s="9">
        <f t="shared" si="9"/>
        <v>4</v>
      </c>
      <c r="D71" s="9" t="s">
        <v>84</v>
      </c>
      <c r="E71" s="9" t="s">
        <v>17</v>
      </c>
      <c r="F71" s="9" t="s">
        <v>85</v>
      </c>
      <c r="G71" s="10">
        <v>994360480</v>
      </c>
      <c r="H71" s="9">
        <v>1000</v>
      </c>
      <c r="I71" s="11"/>
      <c r="J71" s="32">
        <v>25.34</v>
      </c>
      <c r="K71" s="11"/>
      <c r="L71" s="11">
        <f t="shared" si="10"/>
        <v>29.901199999999999</v>
      </c>
      <c r="M71" s="11"/>
      <c r="N71" s="33">
        <f t="shared" si="8"/>
        <v>29.901199999999999</v>
      </c>
      <c r="O71" s="276"/>
    </row>
    <row r="72" spans="2:17" x14ac:dyDescent="0.3">
      <c r="B72" s="31" t="s">
        <v>29</v>
      </c>
      <c r="C72" s="9">
        <f t="shared" si="9"/>
        <v>5</v>
      </c>
      <c r="D72" s="9" t="s">
        <v>86</v>
      </c>
      <c r="E72" s="9" t="s">
        <v>17</v>
      </c>
      <c r="F72" s="9" t="s">
        <v>85</v>
      </c>
      <c r="G72" s="10">
        <v>988418697</v>
      </c>
      <c r="H72" s="9">
        <v>1000</v>
      </c>
      <c r="I72" s="11"/>
      <c r="J72" s="32">
        <v>25.34</v>
      </c>
      <c r="K72" s="11"/>
      <c r="L72" s="11">
        <f t="shared" si="10"/>
        <v>29.901199999999999</v>
      </c>
      <c r="M72" s="11"/>
      <c r="N72" s="33">
        <f t="shared" si="8"/>
        <v>29.901199999999999</v>
      </c>
      <c r="O72" s="276"/>
    </row>
    <row r="73" spans="2:17" x14ac:dyDescent="0.3">
      <c r="B73" s="31" t="s">
        <v>29</v>
      </c>
      <c r="C73" s="9">
        <f t="shared" si="9"/>
        <v>6</v>
      </c>
      <c r="D73" s="9" t="s">
        <v>87</v>
      </c>
      <c r="E73" s="9" t="s">
        <v>17</v>
      </c>
      <c r="F73" s="9" t="s">
        <v>88</v>
      </c>
      <c r="G73" s="10">
        <v>988418520</v>
      </c>
      <c r="H73" s="9">
        <v>1000</v>
      </c>
      <c r="I73" s="11"/>
      <c r="J73" s="32">
        <v>25.34</v>
      </c>
      <c r="K73" s="11"/>
      <c r="L73" s="11">
        <f t="shared" si="10"/>
        <v>29.901199999999999</v>
      </c>
      <c r="M73" s="11"/>
      <c r="N73" s="33">
        <f t="shared" si="8"/>
        <v>29.901199999999999</v>
      </c>
      <c r="O73" s="277"/>
    </row>
    <row r="74" spans="2:17" x14ac:dyDescent="0.3">
      <c r="B74" s="31" t="s">
        <v>32</v>
      </c>
      <c r="C74" s="9">
        <f t="shared" si="9"/>
        <v>7</v>
      </c>
      <c r="D74" s="9" t="s">
        <v>89</v>
      </c>
      <c r="E74" s="9" t="s">
        <v>17</v>
      </c>
      <c r="F74" s="9" t="s">
        <v>18</v>
      </c>
      <c r="G74" s="10">
        <v>988418694</v>
      </c>
      <c r="H74" s="9">
        <v>1000</v>
      </c>
      <c r="I74" s="11"/>
      <c r="J74" s="32">
        <v>25.34</v>
      </c>
      <c r="K74" s="11"/>
      <c r="L74" s="11">
        <f t="shared" si="10"/>
        <v>29.901199999999999</v>
      </c>
      <c r="M74" s="11"/>
      <c r="N74" s="33">
        <f t="shared" si="8"/>
        <v>29.901199999999999</v>
      </c>
      <c r="O74" s="272"/>
    </row>
    <row r="75" spans="2:17" x14ac:dyDescent="0.3">
      <c r="B75" s="31" t="s">
        <v>32</v>
      </c>
      <c r="C75" s="9">
        <f t="shared" si="9"/>
        <v>8</v>
      </c>
      <c r="D75" s="9" t="s">
        <v>90</v>
      </c>
      <c r="E75" s="9" t="s">
        <v>17</v>
      </c>
      <c r="F75" s="9" t="s">
        <v>25</v>
      </c>
      <c r="G75" s="10">
        <v>988418484</v>
      </c>
      <c r="H75" s="9">
        <v>1000</v>
      </c>
      <c r="I75" s="11"/>
      <c r="J75" s="32">
        <v>25.34</v>
      </c>
      <c r="K75" s="11"/>
      <c r="L75" s="11">
        <f t="shared" si="10"/>
        <v>29.901199999999999</v>
      </c>
      <c r="M75" s="11"/>
      <c r="N75" s="33">
        <f t="shared" si="8"/>
        <v>29.901199999999999</v>
      </c>
      <c r="O75" s="273"/>
    </row>
    <row r="76" spans="2:17" x14ac:dyDescent="0.3">
      <c r="B76" s="31" t="s">
        <v>32</v>
      </c>
      <c r="C76" s="9">
        <f t="shared" si="9"/>
        <v>9</v>
      </c>
      <c r="D76" s="9" t="s">
        <v>91</v>
      </c>
      <c r="E76" s="9" t="s">
        <v>17</v>
      </c>
      <c r="F76" s="9" t="s">
        <v>88</v>
      </c>
      <c r="G76" s="10">
        <v>988418549</v>
      </c>
      <c r="H76" s="9">
        <v>1000</v>
      </c>
      <c r="I76" s="11"/>
      <c r="J76" s="32">
        <v>25.34</v>
      </c>
      <c r="K76" s="11"/>
      <c r="L76" s="11">
        <f t="shared" si="10"/>
        <v>29.901199999999999</v>
      </c>
      <c r="M76" s="11"/>
      <c r="N76" s="33">
        <f t="shared" si="8"/>
        <v>29.901199999999999</v>
      </c>
      <c r="O76" s="273"/>
    </row>
    <row r="77" spans="2:17" x14ac:dyDescent="0.3">
      <c r="B77" s="31" t="s">
        <v>32</v>
      </c>
      <c r="C77" s="9">
        <v>31</v>
      </c>
      <c r="D77" s="9" t="s">
        <v>92</v>
      </c>
      <c r="E77" s="9" t="s">
        <v>17</v>
      </c>
      <c r="F77" s="9"/>
      <c r="G77" s="10">
        <v>988418179</v>
      </c>
      <c r="H77" s="9">
        <v>1000</v>
      </c>
      <c r="I77" s="11"/>
      <c r="J77" s="32">
        <v>25.34</v>
      </c>
      <c r="K77" s="11"/>
      <c r="L77" s="11">
        <f t="shared" si="10"/>
        <v>29.901199999999999</v>
      </c>
      <c r="M77" s="11"/>
      <c r="N77" s="33">
        <f t="shared" si="8"/>
        <v>29.901199999999999</v>
      </c>
      <c r="O77" s="273"/>
    </row>
    <row r="78" spans="2:17" x14ac:dyDescent="0.3">
      <c r="B78" s="31" t="s">
        <v>38</v>
      </c>
      <c r="C78" s="9">
        <f t="shared" ref="C78:C98" si="11">+C77+1</f>
        <v>32</v>
      </c>
      <c r="D78" s="9" t="s">
        <v>93</v>
      </c>
      <c r="E78" s="9" t="s">
        <v>17</v>
      </c>
      <c r="F78" s="9" t="s">
        <v>25</v>
      </c>
      <c r="G78" s="10">
        <v>983840168</v>
      </c>
      <c r="H78" s="9">
        <v>1000</v>
      </c>
      <c r="I78" s="11"/>
      <c r="J78" s="32">
        <v>25.34</v>
      </c>
      <c r="K78" s="11"/>
      <c r="L78" s="11">
        <f t="shared" si="10"/>
        <v>29.901199999999999</v>
      </c>
      <c r="M78" s="11"/>
      <c r="N78" s="33">
        <f t="shared" si="8"/>
        <v>29.901199999999999</v>
      </c>
      <c r="O78" s="272"/>
    </row>
    <row r="79" spans="2:17" x14ac:dyDescent="0.3">
      <c r="B79" s="31" t="s">
        <v>38</v>
      </c>
      <c r="C79" s="9">
        <f t="shared" si="11"/>
        <v>33</v>
      </c>
      <c r="D79" s="9" t="s">
        <v>94</v>
      </c>
      <c r="E79" s="9" t="s">
        <v>17</v>
      </c>
      <c r="F79" s="9" t="s">
        <v>18</v>
      </c>
      <c r="G79" s="10">
        <v>983840939</v>
      </c>
      <c r="H79" s="9">
        <v>1000</v>
      </c>
      <c r="I79" s="11"/>
      <c r="J79" s="32">
        <v>25.34</v>
      </c>
      <c r="K79" s="11"/>
      <c r="L79" s="11">
        <f t="shared" si="10"/>
        <v>29.901199999999999</v>
      </c>
      <c r="M79" s="11"/>
      <c r="N79" s="33">
        <f t="shared" si="8"/>
        <v>29.901199999999999</v>
      </c>
      <c r="O79" s="273"/>
    </row>
    <row r="80" spans="2:17" x14ac:dyDescent="0.3">
      <c r="B80" s="31" t="s">
        <v>38</v>
      </c>
      <c r="C80" s="9">
        <f t="shared" si="11"/>
        <v>34</v>
      </c>
      <c r="D80" s="9" t="s">
        <v>95</v>
      </c>
      <c r="E80" s="9" t="s">
        <v>17</v>
      </c>
      <c r="F80" s="9" t="s">
        <v>25</v>
      </c>
      <c r="G80" s="10">
        <v>983841628</v>
      </c>
      <c r="H80" s="9">
        <v>1000</v>
      </c>
      <c r="I80" s="11"/>
      <c r="J80" s="32">
        <v>25.34</v>
      </c>
      <c r="K80" s="11"/>
      <c r="L80" s="11">
        <f t="shared" si="10"/>
        <v>29.901199999999999</v>
      </c>
      <c r="M80" s="11"/>
      <c r="N80" s="33">
        <f t="shared" si="8"/>
        <v>29.901199999999999</v>
      </c>
      <c r="O80" s="273"/>
    </row>
    <row r="81" spans="2:15" x14ac:dyDescent="0.3">
      <c r="B81" s="31" t="s">
        <v>42</v>
      </c>
      <c r="C81" s="9">
        <f t="shared" si="11"/>
        <v>35</v>
      </c>
      <c r="D81" s="9" t="s">
        <v>96</v>
      </c>
      <c r="E81" s="9" t="s">
        <v>17</v>
      </c>
      <c r="F81" s="9" t="s">
        <v>18</v>
      </c>
      <c r="G81" s="10">
        <v>983721394</v>
      </c>
      <c r="H81" s="9">
        <v>1000</v>
      </c>
      <c r="I81" s="11"/>
      <c r="J81" s="32">
        <v>25.34</v>
      </c>
      <c r="K81" s="11"/>
      <c r="L81" s="11">
        <f t="shared" si="10"/>
        <v>29.901199999999999</v>
      </c>
      <c r="M81" s="11"/>
      <c r="N81" s="33">
        <f t="shared" si="8"/>
        <v>29.901199999999999</v>
      </c>
      <c r="O81" s="272"/>
    </row>
    <row r="82" spans="2:15" x14ac:dyDescent="0.3">
      <c r="B82" s="31" t="s">
        <v>42</v>
      </c>
      <c r="C82" s="9">
        <f t="shared" si="11"/>
        <v>36</v>
      </c>
      <c r="D82" s="9" t="s">
        <v>97</v>
      </c>
      <c r="E82" s="9" t="s">
        <v>17</v>
      </c>
      <c r="F82" s="9"/>
      <c r="G82" s="10">
        <v>983716257</v>
      </c>
      <c r="H82" s="9">
        <v>1000</v>
      </c>
      <c r="I82" s="11"/>
      <c r="J82" s="32">
        <v>25.34</v>
      </c>
      <c r="K82" s="11"/>
      <c r="L82" s="11">
        <f t="shared" si="10"/>
        <v>29.901199999999999</v>
      </c>
      <c r="M82" s="11"/>
      <c r="N82" s="33">
        <f t="shared" si="8"/>
        <v>29.901199999999999</v>
      </c>
      <c r="O82" s="273"/>
    </row>
    <row r="83" spans="2:15" x14ac:dyDescent="0.3">
      <c r="B83" s="31" t="s">
        <v>42</v>
      </c>
      <c r="C83" s="9">
        <f t="shared" si="11"/>
        <v>37</v>
      </c>
      <c r="D83" s="9" t="s">
        <v>98</v>
      </c>
      <c r="E83" s="9" t="s">
        <v>17</v>
      </c>
      <c r="F83" s="9"/>
      <c r="G83" s="10">
        <v>983704859</v>
      </c>
      <c r="H83" s="9">
        <v>1000</v>
      </c>
      <c r="I83" s="11"/>
      <c r="J83" s="32">
        <v>25.34</v>
      </c>
      <c r="K83" s="11"/>
      <c r="L83" s="11">
        <f t="shared" si="10"/>
        <v>29.901199999999999</v>
      </c>
      <c r="M83" s="11"/>
      <c r="N83" s="33">
        <f>+L83+M83</f>
        <v>29.901199999999999</v>
      </c>
      <c r="O83" s="273"/>
    </row>
    <row r="84" spans="2:15" x14ac:dyDescent="0.3">
      <c r="B84" s="31" t="s">
        <v>42</v>
      </c>
      <c r="C84" s="9">
        <f t="shared" si="11"/>
        <v>38</v>
      </c>
      <c r="D84" s="9" t="s">
        <v>99</v>
      </c>
      <c r="E84" s="9" t="s">
        <v>17</v>
      </c>
      <c r="F84" s="9"/>
      <c r="G84" s="10">
        <v>983722516</v>
      </c>
      <c r="H84" s="9">
        <v>1000</v>
      </c>
      <c r="I84" s="11"/>
      <c r="J84" s="32">
        <v>25.34</v>
      </c>
      <c r="K84" s="11"/>
      <c r="L84" s="11">
        <f t="shared" si="10"/>
        <v>29.901199999999999</v>
      </c>
      <c r="M84" s="11"/>
      <c r="N84" s="33">
        <f t="shared" si="8"/>
        <v>29.901199999999999</v>
      </c>
      <c r="O84" s="273"/>
    </row>
    <row r="85" spans="2:15" x14ac:dyDescent="0.3">
      <c r="B85" s="31" t="s">
        <v>44</v>
      </c>
      <c r="C85" s="9">
        <f t="shared" si="11"/>
        <v>39</v>
      </c>
      <c r="D85" s="9" t="s">
        <v>100</v>
      </c>
      <c r="E85" s="9" t="s">
        <v>17</v>
      </c>
      <c r="F85" s="9" t="s">
        <v>18</v>
      </c>
      <c r="G85" s="10">
        <v>983730742</v>
      </c>
      <c r="H85" s="9">
        <v>1000</v>
      </c>
      <c r="I85" s="11"/>
      <c r="J85" s="32">
        <v>25.34</v>
      </c>
      <c r="K85" s="11"/>
      <c r="L85" s="11">
        <f t="shared" si="10"/>
        <v>29.901199999999999</v>
      </c>
      <c r="M85" s="11"/>
      <c r="N85" s="33">
        <f t="shared" si="8"/>
        <v>29.901199999999999</v>
      </c>
      <c r="O85" s="272"/>
    </row>
    <row r="86" spans="2:15" x14ac:dyDescent="0.3">
      <c r="B86" s="31" t="s">
        <v>44</v>
      </c>
      <c r="C86" s="9">
        <f t="shared" si="11"/>
        <v>40</v>
      </c>
      <c r="D86" s="9" t="s">
        <v>101</v>
      </c>
      <c r="E86" s="9" t="s">
        <v>17</v>
      </c>
      <c r="F86" s="9" t="s">
        <v>18</v>
      </c>
      <c r="G86" s="10">
        <v>983769676</v>
      </c>
      <c r="H86" s="9">
        <v>1000</v>
      </c>
      <c r="I86" s="11"/>
      <c r="J86" s="32">
        <v>25.34</v>
      </c>
      <c r="K86" s="11"/>
      <c r="L86" s="11">
        <f t="shared" si="10"/>
        <v>29.901199999999999</v>
      </c>
      <c r="M86" s="11"/>
      <c r="N86" s="33">
        <f t="shared" si="8"/>
        <v>29.901199999999999</v>
      </c>
      <c r="O86" s="273"/>
    </row>
    <row r="87" spans="2:15" x14ac:dyDescent="0.3">
      <c r="B87" s="31" t="s">
        <v>44</v>
      </c>
      <c r="C87" s="9">
        <f t="shared" si="11"/>
        <v>41</v>
      </c>
      <c r="D87" s="9" t="s">
        <v>102</v>
      </c>
      <c r="E87" s="9" t="s">
        <v>17</v>
      </c>
      <c r="F87" s="9" t="s">
        <v>18</v>
      </c>
      <c r="G87" s="10">
        <v>983771815</v>
      </c>
      <c r="H87" s="9">
        <v>1000</v>
      </c>
      <c r="I87" s="11"/>
      <c r="J87" s="32">
        <v>25.34</v>
      </c>
      <c r="K87" s="11"/>
      <c r="L87" s="11">
        <f t="shared" si="10"/>
        <v>29.901199999999999</v>
      </c>
      <c r="M87" s="11"/>
      <c r="N87" s="33">
        <f t="shared" si="8"/>
        <v>29.901199999999999</v>
      </c>
      <c r="O87" s="273"/>
    </row>
    <row r="88" spans="2:15" x14ac:dyDescent="0.3">
      <c r="B88" s="31" t="s">
        <v>44</v>
      </c>
      <c r="C88" s="9">
        <f t="shared" si="11"/>
        <v>42</v>
      </c>
      <c r="D88" s="9" t="s">
        <v>103</v>
      </c>
      <c r="E88" s="9" t="s">
        <v>17</v>
      </c>
      <c r="F88" s="9" t="s">
        <v>18</v>
      </c>
      <c r="G88" s="10">
        <v>994358530</v>
      </c>
      <c r="H88" s="9">
        <v>1000</v>
      </c>
      <c r="I88" s="11"/>
      <c r="J88" s="32">
        <v>25.34</v>
      </c>
      <c r="K88" s="11"/>
      <c r="L88" s="11">
        <f t="shared" si="10"/>
        <v>29.901199999999999</v>
      </c>
      <c r="M88" s="11"/>
      <c r="N88" s="33">
        <f t="shared" si="8"/>
        <v>29.901199999999999</v>
      </c>
      <c r="O88" s="273"/>
    </row>
    <row r="89" spans="2:15" x14ac:dyDescent="0.3">
      <c r="B89" s="31" t="s">
        <v>44</v>
      </c>
      <c r="C89" s="9">
        <f t="shared" si="11"/>
        <v>43</v>
      </c>
      <c r="D89" s="9" t="s">
        <v>104</v>
      </c>
      <c r="E89" s="9" t="s">
        <v>17</v>
      </c>
      <c r="F89" s="9" t="s">
        <v>18</v>
      </c>
      <c r="G89" s="10">
        <v>983839527</v>
      </c>
      <c r="H89" s="9">
        <v>1000</v>
      </c>
      <c r="I89" s="11"/>
      <c r="J89" s="32">
        <v>25.34</v>
      </c>
      <c r="K89" s="11"/>
      <c r="L89" s="11">
        <f t="shared" si="10"/>
        <v>29.901199999999999</v>
      </c>
      <c r="M89" s="11"/>
      <c r="N89" s="33">
        <f t="shared" si="8"/>
        <v>29.901199999999999</v>
      </c>
      <c r="O89" s="273"/>
    </row>
    <row r="90" spans="2:15" x14ac:dyDescent="0.3">
      <c r="B90" s="31" t="s">
        <v>44</v>
      </c>
      <c r="C90" s="9">
        <f t="shared" si="11"/>
        <v>44</v>
      </c>
      <c r="D90" s="9" t="s">
        <v>105</v>
      </c>
      <c r="E90" s="9" t="s">
        <v>17</v>
      </c>
      <c r="F90" s="9" t="s">
        <v>106</v>
      </c>
      <c r="G90" s="10">
        <v>983839605</v>
      </c>
      <c r="H90" s="9">
        <v>1000</v>
      </c>
      <c r="I90" s="11"/>
      <c r="J90" s="32">
        <v>25.34</v>
      </c>
      <c r="K90" s="11"/>
      <c r="L90" s="11">
        <f t="shared" si="10"/>
        <v>29.901199999999999</v>
      </c>
      <c r="M90" s="11"/>
      <c r="N90" s="33">
        <f t="shared" si="8"/>
        <v>29.901199999999999</v>
      </c>
      <c r="O90" s="273"/>
    </row>
    <row r="91" spans="2:15" x14ac:dyDescent="0.3">
      <c r="B91" s="31" t="s">
        <v>44</v>
      </c>
      <c r="C91" s="9">
        <f t="shared" si="11"/>
        <v>45</v>
      </c>
      <c r="D91" s="9" t="s">
        <v>107</v>
      </c>
      <c r="E91" s="9" t="s">
        <v>17</v>
      </c>
      <c r="F91" s="9" t="s">
        <v>106</v>
      </c>
      <c r="G91" s="10">
        <v>983839938</v>
      </c>
      <c r="H91" s="9">
        <v>1000</v>
      </c>
      <c r="I91" s="11"/>
      <c r="J91" s="32">
        <v>25.34</v>
      </c>
      <c r="K91" s="11"/>
      <c r="L91" s="11">
        <f t="shared" si="10"/>
        <v>29.901199999999999</v>
      </c>
      <c r="M91" s="11"/>
      <c r="N91" s="33">
        <f t="shared" si="8"/>
        <v>29.901199999999999</v>
      </c>
      <c r="O91" s="273"/>
    </row>
    <row r="92" spans="2:15" x14ac:dyDescent="0.3">
      <c r="B92" s="31" t="s">
        <v>46</v>
      </c>
      <c r="C92" s="9">
        <f t="shared" si="11"/>
        <v>46</v>
      </c>
      <c r="D92" s="9" t="s">
        <v>108</v>
      </c>
      <c r="E92" s="9" t="s">
        <v>17</v>
      </c>
      <c r="F92" s="9" t="s">
        <v>18</v>
      </c>
      <c r="G92" s="10">
        <v>983736290</v>
      </c>
      <c r="H92" s="9">
        <v>1000</v>
      </c>
      <c r="I92" s="11"/>
      <c r="J92" s="32">
        <v>25.34</v>
      </c>
      <c r="K92" s="11"/>
      <c r="L92" s="11">
        <f t="shared" si="10"/>
        <v>29.901199999999999</v>
      </c>
      <c r="M92" s="11"/>
      <c r="N92" s="33">
        <f t="shared" si="8"/>
        <v>29.901199999999999</v>
      </c>
      <c r="O92" s="272"/>
    </row>
    <row r="93" spans="2:15" x14ac:dyDescent="0.3">
      <c r="B93" s="31" t="s">
        <v>46</v>
      </c>
      <c r="C93" s="9">
        <f t="shared" si="11"/>
        <v>47</v>
      </c>
      <c r="D93" s="9" t="s">
        <v>109</v>
      </c>
      <c r="E93" s="9" t="s">
        <v>17</v>
      </c>
      <c r="F93" s="9" t="s">
        <v>18</v>
      </c>
      <c r="G93" s="10">
        <v>983840726</v>
      </c>
      <c r="H93" s="9">
        <v>1000</v>
      </c>
      <c r="I93" s="11"/>
      <c r="J93" s="32">
        <v>25.34</v>
      </c>
      <c r="K93" s="11"/>
      <c r="L93" s="11">
        <f t="shared" si="10"/>
        <v>29.901199999999999</v>
      </c>
      <c r="M93" s="11"/>
      <c r="N93" s="33">
        <f t="shared" si="8"/>
        <v>29.901199999999999</v>
      </c>
      <c r="O93" s="273"/>
    </row>
    <row r="94" spans="2:15" x14ac:dyDescent="0.3">
      <c r="B94" s="31" t="s">
        <v>46</v>
      </c>
      <c r="C94" s="9">
        <f t="shared" si="11"/>
        <v>48</v>
      </c>
      <c r="D94" s="9" t="s">
        <v>110</v>
      </c>
      <c r="E94" s="9" t="s">
        <v>17</v>
      </c>
      <c r="F94" s="9" t="s">
        <v>18</v>
      </c>
      <c r="G94" s="10">
        <v>983744795</v>
      </c>
      <c r="H94" s="9">
        <v>1000</v>
      </c>
      <c r="I94" s="11"/>
      <c r="J94" s="32">
        <v>25.34</v>
      </c>
      <c r="K94" s="11"/>
      <c r="L94" s="11">
        <f t="shared" si="10"/>
        <v>29.901199999999999</v>
      </c>
      <c r="M94" s="11"/>
      <c r="N94" s="33">
        <f t="shared" si="8"/>
        <v>29.901199999999999</v>
      </c>
      <c r="O94" s="273"/>
    </row>
    <row r="95" spans="2:15" x14ac:dyDescent="0.3">
      <c r="B95" s="31" t="s">
        <v>46</v>
      </c>
      <c r="C95" s="9">
        <f t="shared" si="11"/>
        <v>49</v>
      </c>
      <c r="D95" s="9" t="s">
        <v>111</v>
      </c>
      <c r="E95" s="9" t="s">
        <v>17</v>
      </c>
      <c r="F95" s="9" t="s">
        <v>112</v>
      </c>
      <c r="G95" s="10">
        <v>983734826</v>
      </c>
      <c r="H95" s="9">
        <v>1000</v>
      </c>
      <c r="I95" s="11"/>
      <c r="J95" s="32">
        <v>25.34</v>
      </c>
      <c r="K95" s="11"/>
      <c r="L95" s="11">
        <f t="shared" si="10"/>
        <v>29.901199999999999</v>
      </c>
      <c r="M95" s="11"/>
      <c r="N95" s="33">
        <f t="shared" si="8"/>
        <v>29.901199999999999</v>
      </c>
      <c r="O95" s="273"/>
    </row>
    <row r="96" spans="2:15" x14ac:dyDescent="0.3">
      <c r="B96" s="31" t="s">
        <v>46</v>
      </c>
      <c r="C96" s="9">
        <f t="shared" si="11"/>
        <v>50</v>
      </c>
      <c r="D96" s="9" t="s">
        <v>113</v>
      </c>
      <c r="E96" s="9" t="s">
        <v>17</v>
      </c>
      <c r="F96" s="9" t="s">
        <v>25</v>
      </c>
      <c r="G96" s="10">
        <v>988418047</v>
      </c>
      <c r="H96" s="9">
        <v>1000</v>
      </c>
      <c r="I96" s="11"/>
      <c r="J96" s="32">
        <v>25.34</v>
      </c>
      <c r="K96" s="11"/>
      <c r="L96" s="11">
        <f t="shared" si="10"/>
        <v>29.901199999999999</v>
      </c>
      <c r="M96" s="11"/>
      <c r="N96" s="33">
        <f t="shared" si="8"/>
        <v>29.901199999999999</v>
      </c>
      <c r="O96" s="273"/>
    </row>
    <row r="97" spans="2:15" x14ac:dyDescent="0.3">
      <c r="B97" s="31" t="s">
        <v>46</v>
      </c>
      <c r="C97" s="9">
        <f t="shared" si="11"/>
        <v>51</v>
      </c>
      <c r="D97" s="9" t="s">
        <v>114</v>
      </c>
      <c r="E97" s="9" t="s">
        <v>17</v>
      </c>
      <c r="F97" s="9" t="s">
        <v>25</v>
      </c>
      <c r="G97" s="10">
        <v>988418304</v>
      </c>
      <c r="H97" s="9">
        <v>1000</v>
      </c>
      <c r="I97" s="11"/>
      <c r="J97" s="32">
        <v>25.34</v>
      </c>
      <c r="K97" s="11"/>
      <c r="L97" s="11">
        <f>(SUM(J97:K97))*1.18</f>
        <v>29.901199999999999</v>
      </c>
      <c r="M97" s="11"/>
      <c r="N97" s="33">
        <f t="shared" si="8"/>
        <v>29.901199999999999</v>
      </c>
      <c r="O97" s="273"/>
    </row>
    <row r="98" spans="2:15" ht="15" thickBot="1" x14ac:dyDescent="0.35">
      <c r="B98" s="40" t="s">
        <v>46</v>
      </c>
      <c r="C98" s="15">
        <f t="shared" si="11"/>
        <v>52</v>
      </c>
      <c r="D98" s="15" t="s">
        <v>115</v>
      </c>
      <c r="E98" s="15" t="s">
        <v>17</v>
      </c>
      <c r="F98" s="15" t="s">
        <v>25</v>
      </c>
      <c r="G98" s="16">
        <v>988418005</v>
      </c>
      <c r="H98" s="15">
        <v>1000</v>
      </c>
      <c r="I98" s="17"/>
      <c r="J98" s="43">
        <v>25.34</v>
      </c>
      <c r="K98" s="17"/>
      <c r="L98" s="17">
        <f t="shared" si="10"/>
        <v>29.901199999999999</v>
      </c>
      <c r="M98" s="17"/>
      <c r="N98" s="41">
        <f t="shared" si="8"/>
        <v>29.901199999999999</v>
      </c>
      <c r="O98" s="274"/>
    </row>
    <row r="99" spans="2:15" ht="15" thickBot="1" x14ac:dyDescent="0.35">
      <c r="I99" s="20"/>
      <c r="J99" s="44">
        <f>SUM(J68:J98)</f>
        <v>785.54000000000008</v>
      </c>
      <c r="K99" s="20"/>
      <c r="L99" s="20">
        <f>SUM(L68:L98)</f>
        <v>926.9372000000003</v>
      </c>
      <c r="M99" s="20">
        <f>SUM(M68:M98)</f>
        <v>0</v>
      </c>
      <c r="N99" s="45">
        <f>SUM(N68:N98)</f>
        <v>926.9372000000003</v>
      </c>
      <c r="O99" s="21"/>
    </row>
    <row r="100" spans="2:15" x14ac:dyDescent="0.3">
      <c r="N100" s="23"/>
    </row>
    <row r="101" spans="2:15" x14ac:dyDescent="0.3">
      <c r="N101" s="23"/>
    </row>
    <row r="104" spans="2:15" x14ac:dyDescent="0.3">
      <c r="N104" s="23"/>
    </row>
  </sheetData>
  <sortState xmlns:xlrd2="http://schemas.microsoft.com/office/spreadsheetml/2017/richdata2" ref="B26:O61">
    <sortCondition descending="1" ref="I26:I61"/>
  </sortState>
  <mergeCells count="11">
    <mergeCell ref="O69:O73"/>
    <mergeCell ref="B2:N2"/>
    <mergeCell ref="O4:O10"/>
    <mergeCell ref="O11:O12"/>
    <mergeCell ref="O13:O15"/>
    <mergeCell ref="O16:O18"/>
    <mergeCell ref="O74:O77"/>
    <mergeCell ref="O78:O80"/>
    <mergeCell ref="O81:O84"/>
    <mergeCell ref="O85:O91"/>
    <mergeCell ref="O92:O98"/>
  </mergeCells>
  <pageMargins left="0.7" right="0.7" top="0.75" bottom="0.75" header="0.3" footer="0.3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2"/>
  <sheetViews>
    <sheetView showGridLines="0" workbookViewId="0">
      <selection activeCell="L40" sqref="L40"/>
    </sheetView>
  </sheetViews>
  <sheetFormatPr baseColWidth="10" defaultRowHeight="14.4" x14ac:dyDescent="0.3"/>
  <cols>
    <col min="2" max="2" width="17.6640625" customWidth="1"/>
    <col min="8" max="8" width="15.88671875" customWidth="1"/>
  </cols>
  <sheetData>
    <row r="1" spans="1:10" x14ac:dyDescent="0.3">
      <c r="B1">
        <v>84241349</v>
      </c>
      <c r="C1" t="s">
        <v>154</v>
      </c>
      <c r="E1">
        <v>969334823</v>
      </c>
      <c r="F1" t="s">
        <v>159</v>
      </c>
    </row>
    <row r="2" spans="1:10" x14ac:dyDescent="0.3">
      <c r="B2">
        <v>64390999</v>
      </c>
      <c r="C2" t="s">
        <v>150</v>
      </c>
      <c r="E2">
        <v>939796282</v>
      </c>
      <c r="F2" t="s">
        <v>160</v>
      </c>
    </row>
    <row r="3" spans="1:10" x14ac:dyDescent="0.3">
      <c r="B3">
        <v>51208378</v>
      </c>
      <c r="C3" t="s">
        <v>151</v>
      </c>
      <c r="E3">
        <v>369863161</v>
      </c>
      <c r="F3" t="s">
        <v>161</v>
      </c>
    </row>
    <row r="4" spans="1:10" x14ac:dyDescent="0.3">
      <c r="B4">
        <v>54943813</v>
      </c>
      <c r="C4" t="s">
        <v>152</v>
      </c>
      <c r="E4">
        <v>964106035</v>
      </c>
      <c r="F4" t="s">
        <v>162</v>
      </c>
    </row>
    <row r="5" spans="1:10" x14ac:dyDescent="0.3">
      <c r="B5">
        <v>52940835</v>
      </c>
      <c r="C5" t="s">
        <v>157</v>
      </c>
    </row>
    <row r="6" spans="1:10" x14ac:dyDescent="0.3">
      <c r="B6">
        <v>84242030</v>
      </c>
      <c r="C6" t="s">
        <v>153</v>
      </c>
    </row>
    <row r="8" spans="1:10" ht="15" thickBot="1" x14ac:dyDescent="0.35"/>
    <row r="9" spans="1:10" ht="29.4" thickBot="1" x14ac:dyDescent="0.35">
      <c r="A9" s="48" t="s">
        <v>124</v>
      </c>
      <c r="B9" s="49" t="s">
        <v>125</v>
      </c>
      <c r="C9" s="50" t="s">
        <v>126</v>
      </c>
      <c r="D9" s="51" t="s">
        <v>127</v>
      </c>
      <c r="E9" s="51" t="s">
        <v>128</v>
      </c>
      <c r="F9" s="51" t="s">
        <v>129</v>
      </c>
      <c r="G9" s="52" t="s">
        <v>130</v>
      </c>
      <c r="H9" s="52" t="s">
        <v>181</v>
      </c>
      <c r="I9" s="289" t="s">
        <v>182</v>
      </c>
      <c r="J9" s="290"/>
    </row>
    <row r="10" spans="1:10" ht="15.6" x14ac:dyDescent="0.3">
      <c r="A10" s="293" t="s">
        <v>131</v>
      </c>
      <c r="B10" s="88">
        <v>40005611116</v>
      </c>
      <c r="C10" s="89">
        <v>99.98</v>
      </c>
      <c r="D10" s="90"/>
      <c r="E10" s="90"/>
      <c r="F10" s="90"/>
      <c r="G10" s="91">
        <v>99.98</v>
      </c>
      <c r="H10" s="92" t="s">
        <v>155</v>
      </c>
      <c r="I10" s="291" t="s">
        <v>183</v>
      </c>
      <c r="J10" s="292"/>
    </row>
    <row r="11" spans="1:10" ht="15.6" x14ac:dyDescent="0.3">
      <c r="A11" s="294"/>
      <c r="B11" s="53">
        <v>40005611119</v>
      </c>
      <c r="C11" s="54">
        <v>135</v>
      </c>
      <c r="D11" s="93"/>
      <c r="E11" s="93"/>
      <c r="F11" s="93"/>
      <c r="G11" s="54">
        <v>135.04</v>
      </c>
      <c r="H11" s="80" t="s">
        <v>149</v>
      </c>
      <c r="I11" s="288" t="s">
        <v>184</v>
      </c>
      <c r="J11" s="282"/>
    </row>
    <row r="12" spans="1:10" ht="15.6" x14ac:dyDescent="0.3">
      <c r="A12" s="294"/>
      <c r="B12" s="53">
        <v>40005611120</v>
      </c>
      <c r="C12" s="54">
        <v>89.99</v>
      </c>
      <c r="D12" s="93"/>
      <c r="E12" s="93"/>
      <c r="F12" s="93"/>
      <c r="G12" s="54">
        <v>89.99</v>
      </c>
      <c r="H12" s="81" t="s">
        <v>156</v>
      </c>
      <c r="I12" s="288" t="s">
        <v>184</v>
      </c>
      <c r="J12" s="282"/>
    </row>
    <row r="13" spans="1:10" ht="15.6" x14ac:dyDescent="0.3">
      <c r="A13" s="294"/>
      <c r="B13" s="53">
        <v>40005611121</v>
      </c>
      <c r="C13" s="54">
        <v>49.05</v>
      </c>
      <c r="D13" s="93"/>
      <c r="E13" s="93"/>
      <c r="F13" s="93"/>
      <c r="G13" s="54">
        <v>49.05</v>
      </c>
      <c r="H13" s="81" t="s">
        <v>180</v>
      </c>
      <c r="I13" s="288" t="s">
        <v>184</v>
      </c>
      <c r="J13" s="282"/>
    </row>
    <row r="14" spans="1:10" ht="15.6" x14ac:dyDescent="0.3">
      <c r="A14" s="294"/>
      <c r="B14" s="64">
        <v>40007549728</v>
      </c>
      <c r="C14" s="67"/>
      <c r="D14" s="94">
        <v>99.98</v>
      </c>
      <c r="E14" s="95"/>
      <c r="F14" s="95"/>
      <c r="G14" s="65">
        <v>99.98</v>
      </c>
      <c r="H14" s="82" t="s">
        <v>155</v>
      </c>
      <c r="I14" s="288" t="s">
        <v>183</v>
      </c>
      <c r="J14" s="282"/>
    </row>
    <row r="15" spans="1:10" ht="15.6" x14ac:dyDescent="0.3">
      <c r="A15" s="294"/>
      <c r="B15" s="53">
        <v>40007549731</v>
      </c>
      <c r="C15" s="56"/>
      <c r="D15" s="96">
        <v>135.04</v>
      </c>
      <c r="E15" s="93"/>
      <c r="F15" s="93"/>
      <c r="G15" s="54">
        <v>135.04</v>
      </c>
      <c r="H15" s="81" t="s">
        <v>149</v>
      </c>
      <c r="I15" s="288" t="s">
        <v>184</v>
      </c>
      <c r="J15" s="282"/>
    </row>
    <row r="16" spans="1:10" ht="15.6" x14ac:dyDescent="0.3">
      <c r="A16" s="294"/>
      <c r="B16" s="53">
        <v>40007549732</v>
      </c>
      <c r="C16" s="56"/>
      <c r="D16" s="96">
        <v>89.99</v>
      </c>
      <c r="E16" s="93"/>
      <c r="F16" s="93"/>
      <c r="G16" s="54">
        <v>89.99</v>
      </c>
      <c r="H16" s="81" t="s">
        <v>156</v>
      </c>
      <c r="I16" s="288" t="s">
        <v>184</v>
      </c>
      <c r="J16" s="282"/>
    </row>
    <row r="17" spans="1:10" ht="15.6" x14ac:dyDescent="0.3">
      <c r="A17" s="294"/>
      <c r="B17" s="53">
        <v>40007549733</v>
      </c>
      <c r="C17" s="56"/>
      <c r="D17" s="96">
        <v>49.03</v>
      </c>
      <c r="E17" s="93"/>
      <c r="F17" s="93"/>
      <c r="G17" s="54">
        <v>49.03</v>
      </c>
      <c r="H17" s="81" t="s">
        <v>180</v>
      </c>
      <c r="I17" s="288" t="s">
        <v>184</v>
      </c>
      <c r="J17" s="282"/>
    </row>
    <row r="18" spans="1:10" ht="15.6" x14ac:dyDescent="0.3">
      <c r="A18" s="294"/>
      <c r="B18" s="64">
        <v>40009472685</v>
      </c>
      <c r="C18" s="67"/>
      <c r="D18" s="95"/>
      <c r="E18" s="94">
        <v>99.98</v>
      </c>
      <c r="F18" s="95"/>
      <c r="G18" s="65">
        <v>99.98</v>
      </c>
      <c r="H18" s="82" t="s">
        <v>155</v>
      </c>
      <c r="I18" s="288" t="s">
        <v>183</v>
      </c>
      <c r="J18" s="282"/>
    </row>
    <row r="19" spans="1:10" ht="15.6" x14ac:dyDescent="0.3">
      <c r="A19" s="294"/>
      <c r="B19" s="53">
        <v>40009472686</v>
      </c>
      <c r="C19" s="56"/>
      <c r="D19" s="93"/>
      <c r="E19" s="96">
        <v>49.03</v>
      </c>
      <c r="F19" s="93"/>
      <c r="G19" s="54">
        <v>49.03</v>
      </c>
      <c r="H19" s="81" t="s">
        <v>158</v>
      </c>
      <c r="I19" s="288" t="s">
        <v>184</v>
      </c>
      <c r="J19" s="282"/>
    </row>
    <row r="20" spans="1:10" ht="15.6" x14ac:dyDescent="0.3">
      <c r="A20" s="294"/>
      <c r="B20" s="53">
        <v>40009472687</v>
      </c>
      <c r="C20" s="56"/>
      <c r="D20" s="93"/>
      <c r="E20" s="96">
        <v>115.06</v>
      </c>
      <c r="F20" s="93"/>
      <c r="G20" s="54">
        <v>115.06</v>
      </c>
      <c r="H20" s="81" t="s">
        <v>151</v>
      </c>
      <c r="I20" s="288" t="s">
        <v>184</v>
      </c>
      <c r="J20" s="282"/>
    </row>
    <row r="21" spans="1:10" ht="15.6" x14ac:dyDescent="0.3">
      <c r="A21" s="294"/>
      <c r="B21" s="53">
        <v>40009472688</v>
      </c>
      <c r="C21" s="56"/>
      <c r="D21" s="93"/>
      <c r="E21" s="96">
        <v>135.04</v>
      </c>
      <c r="F21" s="93"/>
      <c r="G21" s="54">
        <v>135.04</v>
      </c>
      <c r="H21" s="81" t="s">
        <v>149</v>
      </c>
      <c r="I21" s="288" t="s">
        <v>184</v>
      </c>
      <c r="J21" s="282"/>
    </row>
    <row r="22" spans="1:10" ht="15.6" x14ac:dyDescent="0.3">
      <c r="A22" s="294"/>
      <c r="B22" s="53">
        <v>40009472689</v>
      </c>
      <c r="C22" s="56"/>
      <c r="D22" s="93"/>
      <c r="E22" s="96">
        <v>89.99</v>
      </c>
      <c r="F22" s="93"/>
      <c r="G22" s="54">
        <v>89.99</v>
      </c>
      <c r="H22" s="81" t="s">
        <v>156</v>
      </c>
      <c r="I22" s="288" t="s">
        <v>184</v>
      </c>
      <c r="J22" s="282"/>
    </row>
    <row r="23" spans="1:10" ht="15.6" x14ac:dyDescent="0.3">
      <c r="A23" s="294"/>
      <c r="B23" s="53">
        <v>40009472690</v>
      </c>
      <c r="C23" s="56"/>
      <c r="D23" s="93"/>
      <c r="E23" s="96">
        <v>49.03</v>
      </c>
      <c r="F23" s="93"/>
      <c r="G23" s="54">
        <v>49.03</v>
      </c>
      <c r="H23" s="81" t="s">
        <v>180</v>
      </c>
      <c r="I23" s="288" t="s">
        <v>184</v>
      </c>
      <c r="J23" s="282"/>
    </row>
    <row r="24" spans="1:10" ht="15.6" x14ac:dyDescent="0.3">
      <c r="A24" s="294"/>
      <c r="B24" s="64">
        <v>40011373064</v>
      </c>
      <c r="C24" s="67"/>
      <c r="D24" s="95"/>
      <c r="E24" s="95"/>
      <c r="F24" s="94">
        <v>99.98</v>
      </c>
      <c r="G24" s="65">
        <v>99.98</v>
      </c>
      <c r="H24" s="82" t="s">
        <v>155</v>
      </c>
      <c r="I24" s="288" t="s">
        <v>183</v>
      </c>
      <c r="J24" s="282"/>
    </row>
    <row r="25" spans="1:10" ht="15.6" x14ac:dyDescent="0.3">
      <c r="A25" s="294"/>
      <c r="B25" s="53">
        <v>40011373065</v>
      </c>
      <c r="C25" s="56"/>
      <c r="D25" s="93"/>
      <c r="E25" s="93"/>
      <c r="F25" s="96">
        <v>39.03</v>
      </c>
      <c r="G25" s="54">
        <v>39.03</v>
      </c>
      <c r="H25" s="81" t="s">
        <v>158</v>
      </c>
      <c r="I25" s="288" t="s">
        <v>184</v>
      </c>
      <c r="J25" s="282"/>
    </row>
    <row r="26" spans="1:10" ht="15.6" x14ac:dyDescent="0.3">
      <c r="A26" s="294"/>
      <c r="B26" s="53">
        <v>40011373066</v>
      </c>
      <c r="C26" s="56"/>
      <c r="D26" s="93"/>
      <c r="E26" s="93"/>
      <c r="F26" s="96">
        <v>115.22</v>
      </c>
      <c r="G26" s="54">
        <v>115.22</v>
      </c>
      <c r="H26" s="81" t="s">
        <v>151</v>
      </c>
      <c r="I26" s="288" t="s">
        <v>184</v>
      </c>
      <c r="J26" s="282"/>
    </row>
    <row r="27" spans="1:10" ht="15.6" x14ac:dyDescent="0.3">
      <c r="A27" s="294"/>
      <c r="B27" s="53">
        <v>40011373067</v>
      </c>
      <c r="C27" s="56"/>
      <c r="D27" s="93"/>
      <c r="E27" s="93"/>
      <c r="F27" s="96">
        <v>135.03</v>
      </c>
      <c r="G27" s="54">
        <v>135.03</v>
      </c>
      <c r="H27" s="81" t="s">
        <v>149</v>
      </c>
      <c r="I27" s="288" t="s">
        <v>184</v>
      </c>
      <c r="J27" s="282"/>
    </row>
    <row r="28" spans="1:10" ht="15.6" x14ac:dyDescent="0.3">
      <c r="A28" s="294"/>
      <c r="B28" s="53">
        <v>40011373068</v>
      </c>
      <c r="C28" s="56"/>
      <c r="D28" s="93"/>
      <c r="E28" s="93"/>
      <c r="F28" s="96">
        <v>89.99</v>
      </c>
      <c r="G28" s="54">
        <v>89.99</v>
      </c>
      <c r="H28" s="81" t="s">
        <v>156</v>
      </c>
      <c r="I28" s="288" t="s">
        <v>184</v>
      </c>
      <c r="J28" s="282"/>
    </row>
    <row r="29" spans="1:10" ht="15" thickBot="1" x14ac:dyDescent="0.35">
      <c r="A29" s="295"/>
      <c r="B29" s="57">
        <v>40011373069</v>
      </c>
      <c r="C29" s="58"/>
      <c r="D29" s="59"/>
      <c r="E29" s="59"/>
      <c r="F29" s="60">
        <v>39.03</v>
      </c>
      <c r="G29" s="79">
        <v>39.03</v>
      </c>
      <c r="H29" s="83" t="s">
        <v>180</v>
      </c>
      <c r="I29" s="288" t="s">
        <v>184</v>
      </c>
      <c r="J29" s="282"/>
    </row>
    <row r="30" spans="1:10" x14ac:dyDescent="0.3">
      <c r="A30" s="296" t="s">
        <v>132</v>
      </c>
      <c r="B30" s="84" t="s">
        <v>133</v>
      </c>
      <c r="C30" s="85">
        <v>79</v>
      </c>
      <c r="D30" s="97"/>
      <c r="E30" s="97"/>
      <c r="F30" s="97"/>
      <c r="G30" s="86">
        <v>79</v>
      </c>
      <c r="H30" s="98" t="s">
        <v>163</v>
      </c>
      <c r="I30" s="302" t="s">
        <v>179</v>
      </c>
      <c r="J30" s="303"/>
    </row>
    <row r="31" spans="1:10" ht="15.6" x14ac:dyDescent="0.3">
      <c r="A31" s="294"/>
      <c r="B31" s="84" t="s">
        <v>134</v>
      </c>
      <c r="C31" s="85">
        <v>2006.3</v>
      </c>
      <c r="D31" s="99"/>
      <c r="E31" s="99"/>
      <c r="F31" s="99"/>
      <c r="G31" s="86">
        <v>2006.3</v>
      </c>
      <c r="H31" s="98" t="s">
        <v>160</v>
      </c>
      <c r="I31" s="302"/>
      <c r="J31" s="303"/>
    </row>
    <row r="32" spans="1:10" ht="15.6" x14ac:dyDescent="0.3">
      <c r="A32" s="294"/>
      <c r="B32" s="84" t="s">
        <v>135</v>
      </c>
      <c r="C32" s="85">
        <v>29.9</v>
      </c>
      <c r="D32" s="99"/>
      <c r="E32" s="99"/>
      <c r="F32" s="99"/>
      <c r="G32" s="86">
        <v>29.9</v>
      </c>
      <c r="H32" s="98" t="s">
        <v>161</v>
      </c>
      <c r="I32" s="302"/>
      <c r="J32" s="303"/>
    </row>
    <row r="33" spans="1:15" ht="15.6" x14ac:dyDescent="0.3">
      <c r="A33" s="294"/>
      <c r="B33" s="64" t="s">
        <v>136</v>
      </c>
      <c r="C33" s="65">
        <v>804.6</v>
      </c>
      <c r="D33" s="95"/>
      <c r="E33" s="95"/>
      <c r="F33" s="95"/>
      <c r="G33" s="66">
        <v>804.6</v>
      </c>
      <c r="H33" s="100" t="s">
        <v>155</v>
      </c>
      <c r="I33" s="302"/>
      <c r="J33" s="303"/>
    </row>
    <row r="34" spans="1:15" ht="15.6" x14ac:dyDescent="0.3">
      <c r="A34" s="294"/>
      <c r="B34" s="84" t="s">
        <v>137</v>
      </c>
      <c r="C34" s="87"/>
      <c r="D34" s="101">
        <v>79.930000000000007</v>
      </c>
      <c r="E34" s="99"/>
      <c r="F34" s="99"/>
      <c r="G34" s="86">
        <v>79.930000000000007</v>
      </c>
      <c r="H34" s="98" t="s">
        <v>163</v>
      </c>
      <c r="I34" s="300" t="s">
        <v>165</v>
      </c>
      <c r="J34" s="301"/>
    </row>
    <row r="35" spans="1:15" ht="15.6" x14ac:dyDescent="0.3">
      <c r="A35" s="294"/>
      <c r="B35" s="84" t="s">
        <v>138</v>
      </c>
      <c r="C35" s="87"/>
      <c r="D35" s="101">
        <v>2085.9</v>
      </c>
      <c r="E35" s="99"/>
      <c r="F35" s="99"/>
      <c r="G35" s="86">
        <v>2085.9</v>
      </c>
      <c r="H35" s="98" t="s">
        <v>160</v>
      </c>
      <c r="I35" s="300"/>
      <c r="J35" s="301"/>
      <c r="N35">
        <v>370155488</v>
      </c>
      <c r="O35" t="s">
        <v>164</v>
      </c>
    </row>
    <row r="36" spans="1:15" ht="15.6" x14ac:dyDescent="0.3">
      <c r="A36" s="294"/>
      <c r="B36" s="84" t="s">
        <v>139</v>
      </c>
      <c r="C36" s="87"/>
      <c r="D36" s="101">
        <v>29.95</v>
      </c>
      <c r="E36" s="99"/>
      <c r="F36" s="99"/>
      <c r="G36" s="86">
        <v>29.95</v>
      </c>
      <c r="H36" s="98" t="s">
        <v>161</v>
      </c>
      <c r="I36" s="300"/>
      <c r="J36" s="301"/>
      <c r="N36">
        <v>370155488</v>
      </c>
    </row>
    <row r="37" spans="1:15" ht="15.6" x14ac:dyDescent="0.3">
      <c r="A37" s="294"/>
      <c r="B37" s="64" t="s">
        <v>140</v>
      </c>
      <c r="C37" s="67"/>
      <c r="D37" s="94">
        <v>804.74</v>
      </c>
      <c r="E37" s="95"/>
      <c r="F37" s="95"/>
      <c r="G37" s="66">
        <v>804.74</v>
      </c>
      <c r="H37" s="100" t="s">
        <v>155</v>
      </c>
      <c r="I37" s="288" t="s">
        <v>183</v>
      </c>
      <c r="J37" s="282"/>
      <c r="N37">
        <v>370155488</v>
      </c>
    </row>
    <row r="38" spans="1:15" ht="15.6" x14ac:dyDescent="0.3">
      <c r="A38" s="294"/>
      <c r="B38" s="53" t="s">
        <v>141</v>
      </c>
      <c r="C38" s="56"/>
      <c r="D38" s="93"/>
      <c r="E38" s="96">
        <v>79.930000000000007</v>
      </c>
      <c r="F38" s="93"/>
      <c r="G38" s="55">
        <v>79.930000000000007</v>
      </c>
      <c r="H38" s="102" t="s">
        <v>163</v>
      </c>
      <c r="I38" s="281" t="s">
        <v>184</v>
      </c>
      <c r="J38" s="282"/>
    </row>
    <row r="39" spans="1:15" ht="15.6" x14ac:dyDescent="0.3">
      <c r="A39" s="294"/>
      <c r="B39" s="53" t="s">
        <v>142</v>
      </c>
      <c r="C39" s="56"/>
      <c r="D39" s="93"/>
      <c r="E39" s="96">
        <v>2047.2</v>
      </c>
      <c r="F39" s="93"/>
      <c r="G39" s="55">
        <v>2047.2</v>
      </c>
      <c r="H39" s="102" t="s">
        <v>160</v>
      </c>
      <c r="I39" s="281" t="s">
        <v>184</v>
      </c>
      <c r="J39" s="282"/>
    </row>
    <row r="40" spans="1:15" ht="15.6" x14ac:dyDescent="0.3">
      <c r="A40" s="294"/>
      <c r="B40" s="53" t="s">
        <v>143</v>
      </c>
      <c r="C40" s="56"/>
      <c r="D40" s="93"/>
      <c r="E40" s="96">
        <v>29.95</v>
      </c>
      <c r="F40" s="93"/>
      <c r="G40" s="55">
        <v>29.95</v>
      </c>
      <c r="H40" s="102" t="s">
        <v>161</v>
      </c>
      <c r="I40" s="281" t="s">
        <v>184</v>
      </c>
      <c r="J40" s="282"/>
    </row>
    <row r="41" spans="1:15" ht="15.6" x14ac:dyDescent="0.3">
      <c r="A41" s="294"/>
      <c r="B41" s="64" t="s">
        <v>144</v>
      </c>
      <c r="C41" s="67"/>
      <c r="D41" s="95"/>
      <c r="E41" s="94">
        <v>935.27</v>
      </c>
      <c r="F41" s="95"/>
      <c r="G41" s="66">
        <v>935.27</v>
      </c>
      <c r="H41" s="100" t="s">
        <v>155</v>
      </c>
      <c r="I41" s="288" t="s">
        <v>183</v>
      </c>
      <c r="J41" s="282"/>
    </row>
    <row r="42" spans="1:15" ht="15.6" x14ac:dyDescent="0.3">
      <c r="A42" s="294"/>
      <c r="B42" s="53" t="s">
        <v>145</v>
      </c>
      <c r="C42" s="56"/>
      <c r="D42" s="93"/>
      <c r="E42" s="93"/>
      <c r="F42" s="96">
        <v>80.540000000000006</v>
      </c>
      <c r="G42" s="55">
        <v>80.540000000000006</v>
      </c>
      <c r="H42" s="102" t="s">
        <v>163</v>
      </c>
      <c r="I42" s="281" t="s">
        <v>184</v>
      </c>
      <c r="J42" s="282"/>
    </row>
    <row r="43" spans="1:15" ht="15.6" x14ac:dyDescent="0.3">
      <c r="A43" s="294"/>
      <c r="B43" s="53" t="s">
        <v>146</v>
      </c>
      <c r="C43" s="56"/>
      <c r="D43" s="93"/>
      <c r="E43" s="93"/>
      <c r="F43" s="96">
        <v>2403.4</v>
      </c>
      <c r="G43" s="55">
        <v>2403.4</v>
      </c>
      <c r="H43" s="102" t="s">
        <v>160</v>
      </c>
      <c r="I43" s="281" t="s">
        <v>184</v>
      </c>
      <c r="J43" s="282"/>
    </row>
    <row r="44" spans="1:15" ht="15.6" x14ac:dyDescent="0.3">
      <c r="A44" s="294"/>
      <c r="B44" s="53" t="s">
        <v>147</v>
      </c>
      <c r="C44" s="56"/>
      <c r="D44" s="93"/>
      <c r="E44" s="93"/>
      <c r="F44" s="96">
        <v>30.18</v>
      </c>
      <c r="G44" s="55">
        <v>30.18</v>
      </c>
      <c r="H44" s="102" t="s">
        <v>161</v>
      </c>
      <c r="I44" s="281" t="s">
        <v>184</v>
      </c>
      <c r="J44" s="282"/>
    </row>
    <row r="45" spans="1:15" ht="15" thickBot="1" x14ac:dyDescent="0.35">
      <c r="A45" s="297"/>
      <c r="B45" s="68" t="s">
        <v>148</v>
      </c>
      <c r="C45" s="69"/>
      <c r="D45" s="70"/>
      <c r="E45" s="70"/>
      <c r="F45" s="71">
        <v>881.49</v>
      </c>
      <c r="G45" s="72">
        <v>881.49</v>
      </c>
      <c r="H45" s="103" t="s">
        <v>155</v>
      </c>
      <c r="I45" s="283" t="s">
        <v>183</v>
      </c>
      <c r="J45" s="284"/>
    </row>
    <row r="46" spans="1:15" ht="15" thickBot="1" x14ac:dyDescent="0.35">
      <c r="A46" s="298" t="s">
        <v>130</v>
      </c>
      <c r="B46" s="299"/>
      <c r="C46" s="61">
        <v>3293.86</v>
      </c>
      <c r="D46" s="62">
        <v>3374.56</v>
      </c>
      <c r="E46" s="62">
        <v>3630.48</v>
      </c>
      <c r="F46" s="62">
        <v>3913.89</v>
      </c>
      <c r="G46" s="63">
        <v>14212.79</v>
      </c>
      <c r="H46" s="285"/>
      <c r="I46" s="286"/>
      <c r="J46" s="287"/>
    </row>
    <row r="47" spans="1:15" x14ac:dyDescent="0.3">
      <c r="G47" s="55">
        <v>29.9</v>
      </c>
    </row>
    <row r="48" spans="1:15" ht="15" thickBot="1" x14ac:dyDescent="0.35">
      <c r="G48" s="104">
        <v>2286.1</v>
      </c>
    </row>
    <row r="49" spans="2:7" ht="15.6" x14ac:dyDescent="0.3">
      <c r="B49" s="105" t="s">
        <v>185</v>
      </c>
      <c r="C49" s="106"/>
      <c r="D49" s="107"/>
      <c r="E49" s="111">
        <v>79.900000000000006</v>
      </c>
      <c r="G49">
        <v>79.900000000000006</v>
      </c>
    </row>
    <row r="50" spans="2:7" ht="15.6" x14ac:dyDescent="0.3">
      <c r="B50" s="108" t="s">
        <v>186</v>
      </c>
      <c r="C50" s="56"/>
      <c r="D50" s="93"/>
      <c r="E50" s="112">
        <v>2286.1999999999998</v>
      </c>
    </row>
    <row r="51" spans="2:7" ht="16.2" thickBot="1" x14ac:dyDescent="0.35">
      <c r="B51" s="109" t="s">
        <v>187</v>
      </c>
      <c r="C51" s="58"/>
      <c r="D51" s="110"/>
      <c r="E51" s="113">
        <v>29.9</v>
      </c>
    </row>
    <row r="52" spans="2:7" ht="15" thickBot="1" x14ac:dyDescent="0.35">
      <c r="E52" s="114">
        <f>SUM(E49:E51)</f>
        <v>2396</v>
      </c>
    </row>
  </sheetData>
  <mergeCells count="36">
    <mergeCell ref="A10:A29"/>
    <mergeCell ref="A30:A45"/>
    <mergeCell ref="A46:B46"/>
    <mergeCell ref="I34:J36"/>
    <mergeCell ref="I30:J33"/>
    <mergeCell ref="I29:J29"/>
    <mergeCell ref="I11:J11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I9:J9"/>
    <mergeCell ref="I10:J10"/>
    <mergeCell ref="I18:J18"/>
    <mergeCell ref="I19:J19"/>
    <mergeCell ref="I20:J20"/>
    <mergeCell ref="I24:J24"/>
    <mergeCell ref="I25:J25"/>
    <mergeCell ref="I26:J26"/>
    <mergeCell ref="I27:J27"/>
    <mergeCell ref="I28:J28"/>
    <mergeCell ref="I43:J43"/>
    <mergeCell ref="I44:J44"/>
    <mergeCell ref="I45:J45"/>
    <mergeCell ref="H46:J46"/>
    <mergeCell ref="I37:J37"/>
    <mergeCell ref="I38:J38"/>
    <mergeCell ref="I39:J39"/>
    <mergeCell ref="I40:J40"/>
    <mergeCell ref="I41:J41"/>
    <mergeCell ref="I42:J4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H1:I10"/>
  <sheetViews>
    <sheetView topLeftCell="A37" workbookViewId="0">
      <selection activeCell="L6" sqref="L6"/>
    </sheetView>
  </sheetViews>
  <sheetFormatPr baseColWidth="10" defaultRowHeight="14.4" x14ac:dyDescent="0.3"/>
  <cols>
    <col min="1" max="1" width="2.88671875" customWidth="1"/>
  </cols>
  <sheetData>
    <row r="1" spans="8:9" x14ac:dyDescent="0.3">
      <c r="H1" s="73" t="s">
        <v>134</v>
      </c>
      <c r="I1" s="74" t="s">
        <v>166</v>
      </c>
    </row>
    <row r="2" spans="8:9" x14ac:dyDescent="0.3">
      <c r="H2" s="75" t="s">
        <v>136</v>
      </c>
      <c r="I2" s="76" t="s">
        <v>167</v>
      </c>
    </row>
    <row r="3" spans="8:9" x14ac:dyDescent="0.3">
      <c r="H3" s="75" t="s">
        <v>133</v>
      </c>
      <c r="I3" s="76" t="s">
        <v>168</v>
      </c>
    </row>
    <row r="4" spans="8:9" x14ac:dyDescent="0.3">
      <c r="H4" s="75" t="s">
        <v>135</v>
      </c>
      <c r="I4" s="76" t="s">
        <v>169</v>
      </c>
    </row>
    <row r="5" spans="8:9" x14ac:dyDescent="0.3">
      <c r="H5" s="75" t="s">
        <v>170</v>
      </c>
      <c r="I5" s="76" t="s">
        <v>169</v>
      </c>
    </row>
    <row r="6" spans="8:9" x14ac:dyDescent="0.3">
      <c r="H6" s="75" t="s">
        <v>171</v>
      </c>
      <c r="I6" s="76" t="s">
        <v>172</v>
      </c>
    </row>
    <row r="7" spans="8:9" x14ac:dyDescent="0.3">
      <c r="H7" s="75" t="s">
        <v>173</v>
      </c>
      <c r="I7" s="76" t="s">
        <v>168</v>
      </c>
    </row>
    <row r="8" spans="8:9" x14ac:dyDescent="0.3">
      <c r="H8" s="75" t="s">
        <v>174</v>
      </c>
      <c r="I8" s="76" t="s">
        <v>175</v>
      </c>
    </row>
    <row r="9" spans="8:9" x14ac:dyDescent="0.3">
      <c r="H9" s="75" t="s">
        <v>176</v>
      </c>
      <c r="I9" s="76" t="s">
        <v>177</v>
      </c>
    </row>
    <row r="10" spans="8:9" x14ac:dyDescent="0.3">
      <c r="H10" s="77" t="s">
        <v>13</v>
      </c>
      <c r="I10" s="78" t="s">
        <v>178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O65"/>
  <sheetViews>
    <sheetView topLeftCell="A34" zoomScaleNormal="100" workbookViewId="0">
      <selection activeCell="L50" sqref="L17:L50"/>
    </sheetView>
  </sheetViews>
  <sheetFormatPr baseColWidth="10" defaultColWidth="11.44140625" defaultRowHeight="10.199999999999999" x14ac:dyDescent="0.2"/>
  <cols>
    <col min="1" max="1" width="5.44140625" style="115" customWidth="1"/>
    <col min="2" max="2" width="10.33203125" style="115" bestFit="1" customWidth="1"/>
    <col min="3" max="3" width="4.33203125" style="115" customWidth="1"/>
    <col min="4" max="4" width="31.109375" style="115" customWidth="1"/>
    <col min="5" max="5" width="18.6640625" style="115" customWidth="1"/>
    <col min="6" max="6" width="12.33203125" style="115" customWidth="1"/>
    <col min="7" max="7" width="17.5546875" style="115" customWidth="1"/>
    <col min="8" max="8" width="11.33203125" style="115" customWidth="1"/>
    <col min="9" max="9" width="14.6640625" style="115" customWidth="1"/>
    <col min="10" max="10" width="11.88671875" style="115" customWidth="1"/>
    <col min="11" max="11" width="10.33203125" style="115" customWidth="1"/>
    <col min="12" max="12" width="11.33203125" style="115" customWidth="1"/>
    <col min="13" max="13" width="14" style="115" customWidth="1"/>
    <col min="14" max="16384" width="11.44140625" style="115"/>
  </cols>
  <sheetData>
    <row r="2" spans="2:13" ht="10.8" thickBot="1" x14ac:dyDescent="0.25"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2:13" ht="20.399999999999999" x14ac:dyDescent="0.2">
      <c r="B3" s="146" t="s">
        <v>1</v>
      </c>
      <c r="C3" s="147" t="s">
        <v>2</v>
      </c>
      <c r="D3" s="147" t="s">
        <v>3</v>
      </c>
      <c r="E3" s="147" t="s">
        <v>4</v>
      </c>
      <c r="F3" s="147" t="s">
        <v>6</v>
      </c>
      <c r="G3" s="147" t="s">
        <v>7</v>
      </c>
      <c r="H3" s="147" t="s">
        <v>8</v>
      </c>
      <c r="I3" s="147" t="s">
        <v>9</v>
      </c>
      <c r="J3" s="147" t="s">
        <v>10</v>
      </c>
      <c r="K3" s="147" t="s">
        <v>11</v>
      </c>
      <c r="L3" s="148" t="s">
        <v>12</v>
      </c>
      <c r="M3" s="149" t="s">
        <v>13</v>
      </c>
    </row>
    <row r="4" spans="2:13" ht="10.8" thickBot="1" x14ac:dyDescent="0.25">
      <c r="B4" s="116" t="s">
        <v>72</v>
      </c>
      <c r="C4" s="117"/>
      <c r="D4" s="117" t="s">
        <v>190</v>
      </c>
      <c r="E4" s="117" t="s">
        <v>191</v>
      </c>
      <c r="F4" s="118">
        <v>969334823</v>
      </c>
      <c r="G4" s="117"/>
      <c r="H4" s="119"/>
      <c r="I4" s="119"/>
      <c r="J4" s="119"/>
      <c r="K4" s="119"/>
      <c r="L4" s="119"/>
      <c r="M4" s="143">
        <v>79.900000000000006</v>
      </c>
    </row>
    <row r="5" spans="2:13" ht="10.8" thickBot="1" x14ac:dyDescent="0.25">
      <c r="H5" s="120"/>
      <c r="I5" s="120"/>
      <c r="J5" s="120"/>
      <c r="K5" s="120"/>
      <c r="L5" s="120"/>
      <c r="M5" s="121">
        <f>SUM(M4:M4)</f>
        <v>79.900000000000006</v>
      </c>
    </row>
    <row r="6" spans="2:13" x14ac:dyDescent="0.2"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</row>
    <row r="7" spans="2:13" ht="10.8" thickBot="1" x14ac:dyDescent="0.25"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</row>
    <row r="8" spans="2:13" ht="20.399999999999999" x14ac:dyDescent="0.2">
      <c r="B8" s="146" t="s">
        <v>1</v>
      </c>
      <c r="C8" s="147" t="s">
        <v>2</v>
      </c>
      <c r="D8" s="147" t="s">
        <v>3</v>
      </c>
      <c r="E8" s="147" t="s">
        <v>4</v>
      </c>
      <c r="F8" s="147" t="s">
        <v>6</v>
      </c>
      <c r="G8" s="147" t="s">
        <v>7</v>
      </c>
      <c r="H8" s="147" t="s">
        <v>8</v>
      </c>
      <c r="I8" s="147" t="s">
        <v>9</v>
      </c>
      <c r="J8" s="147" t="s">
        <v>10</v>
      </c>
      <c r="K8" s="147" t="s">
        <v>11</v>
      </c>
      <c r="L8" s="148" t="s">
        <v>12</v>
      </c>
      <c r="M8" s="149" t="s">
        <v>13</v>
      </c>
    </row>
    <row r="9" spans="2:13" ht="10.8" thickBot="1" x14ac:dyDescent="0.25">
      <c r="B9" s="116" t="s">
        <v>72</v>
      </c>
      <c r="C9" s="117"/>
      <c r="D9" s="117" t="s">
        <v>188</v>
      </c>
      <c r="E9" s="117" t="s">
        <v>189</v>
      </c>
      <c r="F9" s="118">
        <v>997013377</v>
      </c>
      <c r="G9" s="117"/>
      <c r="H9" s="119"/>
      <c r="I9" s="119"/>
      <c r="J9" s="119"/>
      <c r="K9" s="119"/>
      <c r="L9" s="119"/>
      <c r="M9" s="143">
        <v>29.9</v>
      </c>
    </row>
    <row r="10" spans="2:13" ht="10.8" thickBot="1" x14ac:dyDescent="0.25">
      <c r="H10" s="120"/>
      <c r="I10" s="120"/>
      <c r="J10" s="120"/>
      <c r="K10" s="120"/>
      <c r="L10" s="120"/>
      <c r="M10" s="121">
        <f>SUM(M9:M9)</f>
        <v>29.9</v>
      </c>
    </row>
    <row r="11" spans="2:13" ht="10.8" thickBot="1" x14ac:dyDescent="0.25">
      <c r="L11" s="122"/>
    </row>
    <row r="12" spans="2:13" ht="21" thickBot="1" x14ac:dyDescent="0.25">
      <c r="B12" s="123" t="s">
        <v>1</v>
      </c>
      <c r="C12" s="124" t="s">
        <v>2</v>
      </c>
      <c r="D12" s="124" t="s">
        <v>3</v>
      </c>
      <c r="E12" s="124" t="s">
        <v>4</v>
      </c>
      <c r="F12" s="124" t="s">
        <v>6</v>
      </c>
      <c r="G12" s="124" t="s">
        <v>7</v>
      </c>
      <c r="H12" s="124" t="s">
        <v>9</v>
      </c>
      <c r="I12" s="124" t="s">
        <v>48</v>
      </c>
      <c r="J12" s="124" t="s">
        <v>10</v>
      </c>
      <c r="K12" s="124" t="s">
        <v>11</v>
      </c>
      <c r="L12" s="125" t="s">
        <v>12</v>
      </c>
      <c r="M12" s="126" t="s">
        <v>13</v>
      </c>
    </row>
    <row r="13" spans="2:13" hidden="1" x14ac:dyDescent="0.2">
      <c r="B13" s="127" t="s">
        <v>38</v>
      </c>
      <c r="C13" s="128"/>
      <c r="D13" s="154" t="s">
        <v>51</v>
      </c>
      <c r="E13" s="128" t="s">
        <v>200</v>
      </c>
      <c r="F13" s="129">
        <v>969334829</v>
      </c>
      <c r="G13" s="128">
        <v>2000</v>
      </c>
      <c r="H13" s="151"/>
      <c r="I13" s="130"/>
      <c r="J13" s="130"/>
      <c r="K13" s="130">
        <f t="shared" ref="K13:K16" si="0">(SUM(H13:J13))*1.18</f>
        <v>0</v>
      </c>
      <c r="L13" s="130"/>
      <c r="M13" s="131">
        <f t="shared" ref="M13:M16" si="1">+K13+L13</f>
        <v>0</v>
      </c>
    </row>
    <row r="14" spans="2:13" hidden="1" x14ac:dyDescent="0.2">
      <c r="B14" s="132" t="s">
        <v>29</v>
      </c>
      <c r="C14" s="133"/>
      <c r="D14" s="153" t="s">
        <v>199</v>
      </c>
      <c r="E14" s="133" t="s">
        <v>200</v>
      </c>
      <c r="F14" s="134">
        <v>997038788</v>
      </c>
      <c r="G14" s="133">
        <v>2000</v>
      </c>
      <c r="H14" s="152"/>
      <c r="I14" s="135"/>
      <c r="J14" s="135"/>
      <c r="K14" s="135">
        <f t="shared" si="0"/>
        <v>0</v>
      </c>
      <c r="L14" s="135"/>
      <c r="M14" s="136">
        <f t="shared" si="1"/>
        <v>0</v>
      </c>
    </row>
    <row r="15" spans="2:13" hidden="1" x14ac:dyDescent="0.2">
      <c r="B15" s="132" t="s">
        <v>72</v>
      </c>
      <c r="C15" s="133"/>
      <c r="D15" s="153" t="s">
        <v>198</v>
      </c>
      <c r="E15" s="133" t="s">
        <v>200</v>
      </c>
      <c r="F15" s="134">
        <v>965371450</v>
      </c>
      <c r="G15" s="133">
        <v>2000</v>
      </c>
      <c r="H15" s="152"/>
      <c r="I15" s="135"/>
      <c r="J15" s="135"/>
      <c r="K15" s="135">
        <f t="shared" si="0"/>
        <v>0</v>
      </c>
      <c r="L15" s="135"/>
      <c r="M15" s="136">
        <f t="shared" si="1"/>
        <v>0</v>
      </c>
    </row>
    <row r="16" spans="2:13" hidden="1" x14ac:dyDescent="0.2">
      <c r="B16" s="132" t="s">
        <v>32</v>
      </c>
      <c r="C16" s="133"/>
      <c r="D16" s="153"/>
      <c r="E16" s="133" t="s">
        <v>200</v>
      </c>
      <c r="F16" s="134">
        <v>939796282</v>
      </c>
      <c r="G16" s="133">
        <v>2000</v>
      </c>
      <c r="H16" s="152"/>
      <c r="I16" s="135"/>
      <c r="J16" s="135"/>
      <c r="K16" s="135">
        <f t="shared" si="0"/>
        <v>0</v>
      </c>
      <c r="L16" s="135"/>
      <c r="M16" s="136">
        <f t="shared" si="1"/>
        <v>0</v>
      </c>
    </row>
    <row r="17" spans="2:13" x14ac:dyDescent="0.2">
      <c r="B17" s="132" t="s">
        <v>15</v>
      </c>
      <c r="C17" s="133">
        <v>18</v>
      </c>
      <c r="D17" s="133" t="s">
        <v>192</v>
      </c>
      <c r="E17" s="133"/>
      <c r="F17" s="134">
        <v>965721673</v>
      </c>
      <c r="G17" s="133">
        <v>2000</v>
      </c>
      <c r="H17" s="198">
        <v>33.81</v>
      </c>
      <c r="I17" s="135"/>
      <c r="J17" s="135"/>
      <c r="K17" s="135">
        <f t="shared" ref="K17:K50" si="2">(SUM(H17:J17))*1.18</f>
        <v>39.895800000000001</v>
      </c>
      <c r="L17" s="135"/>
      <c r="M17" s="136">
        <f t="shared" ref="M17:M50" si="3">+K17+L17</f>
        <v>39.895800000000001</v>
      </c>
    </row>
    <row r="18" spans="2:13" x14ac:dyDescent="0.2">
      <c r="B18" s="132" t="s">
        <v>15</v>
      </c>
      <c r="C18" s="133">
        <v>20</v>
      </c>
      <c r="D18" s="133" t="s">
        <v>50</v>
      </c>
      <c r="E18" s="133"/>
      <c r="F18" s="134">
        <v>969334825</v>
      </c>
      <c r="G18" s="133">
        <v>2000</v>
      </c>
      <c r="H18" s="198">
        <f>59.24+67.79</f>
        <v>127.03</v>
      </c>
      <c r="I18" s="135"/>
      <c r="J18" s="135"/>
      <c r="K18" s="135">
        <f t="shared" si="2"/>
        <v>149.8954</v>
      </c>
      <c r="L18" s="135"/>
      <c r="M18" s="136">
        <f t="shared" si="3"/>
        <v>149.8954</v>
      </c>
    </row>
    <row r="19" spans="2:13" x14ac:dyDescent="0.2">
      <c r="B19" s="132" t="s">
        <v>15</v>
      </c>
      <c r="C19" s="133">
        <v>21</v>
      </c>
      <c r="D19" s="133" t="s">
        <v>121</v>
      </c>
      <c r="E19" s="133"/>
      <c r="F19" s="134">
        <v>969334830</v>
      </c>
      <c r="G19" s="133">
        <v>2000</v>
      </c>
      <c r="H19" s="198">
        <v>33.81</v>
      </c>
      <c r="I19" s="135"/>
      <c r="J19" s="135"/>
      <c r="K19" s="135">
        <f t="shared" si="2"/>
        <v>39.895800000000001</v>
      </c>
      <c r="L19" s="135"/>
      <c r="M19" s="136">
        <f t="shared" si="3"/>
        <v>39.895800000000001</v>
      </c>
    </row>
    <row r="20" spans="2:13" x14ac:dyDescent="0.2">
      <c r="B20" s="132" t="s">
        <v>15</v>
      </c>
      <c r="C20" s="133">
        <v>26</v>
      </c>
      <c r="D20" s="133" t="s">
        <v>52</v>
      </c>
      <c r="E20" s="133"/>
      <c r="F20" s="134">
        <v>989056273</v>
      </c>
      <c r="G20" s="133">
        <v>2000</v>
      </c>
      <c r="H20" s="198">
        <v>33.81</v>
      </c>
      <c r="I20" s="135"/>
      <c r="J20" s="135"/>
      <c r="K20" s="135">
        <f t="shared" si="2"/>
        <v>39.895800000000001</v>
      </c>
      <c r="L20" s="135"/>
      <c r="M20" s="136">
        <f t="shared" si="3"/>
        <v>39.895800000000001</v>
      </c>
    </row>
    <row r="21" spans="2:13" x14ac:dyDescent="0.2">
      <c r="B21" s="132" t="s">
        <v>15</v>
      </c>
      <c r="C21" s="133">
        <v>29</v>
      </c>
      <c r="D21" s="133" t="s">
        <v>116</v>
      </c>
      <c r="E21" s="133"/>
      <c r="F21" s="134">
        <v>997298899</v>
      </c>
      <c r="G21" s="133">
        <v>2000</v>
      </c>
      <c r="H21" s="198">
        <f>59.24+67.79</f>
        <v>127.03</v>
      </c>
      <c r="I21" s="135"/>
      <c r="J21" s="135"/>
      <c r="K21" s="135">
        <f t="shared" si="2"/>
        <v>149.8954</v>
      </c>
      <c r="L21" s="135"/>
      <c r="M21" s="136">
        <f t="shared" si="3"/>
        <v>149.8954</v>
      </c>
    </row>
    <row r="22" spans="2:13" x14ac:dyDescent="0.2">
      <c r="B22" s="132" t="s">
        <v>29</v>
      </c>
      <c r="C22" s="133">
        <v>9</v>
      </c>
      <c r="D22" s="133" t="s">
        <v>53</v>
      </c>
      <c r="E22" s="133"/>
      <c r="F22" s="134">
        <v>953761054</v>
      </c>
      <c r="G22" s="133">
        <v>2000</v>
      </c>
      <c r="H22" s="198">
        <v>33.81</v>
      </c>
      <c r="I22" s="135"/>
      <c r="J22" s="135"/>
      <c r="K22" s="135">
        <f t="shared" si="2"/>
        <v>39.895800000000001</v>
      </c>
      <c r="L22" s="135"/>
      <c r="M22" s="136">
        <f t="shared" si="3"/>
        <v>39.895800000000001</v>
      </c>
    </row>
    <row r="23" spans="2:13" x14ac:dyDescent="0.2">
      <c r="B23" s="132" t="s">
        <v>29</v>
      </c>
      <c r="C23" s="133">
        <v>16</v>
      </c>
      <c r="D23" s="156" t="s">
        <v>196</v>
      </c>
      <c r="E23" s="133" t="s">
        <v>193</v>
      </c>
      <c r="F23" s="134">
        <v>963748915</v>
      </c>
      <c r="G23" s="133">
        <v>2000</v>
      </c>
      <c r="H23" s="198">
        <v>33.81</v>
      </c>
      <c r="I23" s="135"/>
      <c r="J23" s="135"/>
      <c r="K23" s="135">
        <f t="shared" si="2"/>
        <v>39.895800000000001</v>
      </c>
      <c r="L23" s="135"/>
      <c r="M23" s="136">
        <f t="shared" si="3"/>
        <v>39.895800000000001</v>
      </c>
    </row>
    <row r="24" spans="2:13" x14ac:dyDescent="0.2">
      <c r="B24" s="132" t="s">
        <v>29</v>
      </c>
      <c r="C24" s="133">
        <v>23</v>
      </c>
      <c r="D24" s="133" t="s">
        <v>55</v>
      </c>
      <c r="E24" s="133"/>
      <c r="F24" s="134">
        <v>987543017</v>
      </c>
      <c r="G24" s="133">
        <v>2000</v>
      </c>
      <c r="H24" s="198">
        <v>33.81</v>
      </c>
      <c r="I24" s="135"/>
      <c r="J24" s="135"/>
      <c r="K24" s="135">
        <f t="shared" si="2"/>
        <v>39.895800000000001</v>
      </c>
      <c r="L24" s="135"/>
      <c r="M24" s="136">
        <f t="shared" si="3"/>
        <v>39.895800000000001</v>
      </c>
    </row>
    <row r="25" spans="2:13" x14ac:dyDescent="0.2">
      <c r="B25" s="132" t="s">
        <v>32</v>
      </c>
      <c r="C25" s="133">
        <v>3</v>
      </c>
      <c r="D25" s="133" t="s">
        <v>117</v>
      </c>
      <c r="E25" s="133"/>
      <c r="F25" s="134">
        <v>951293129</v>
      </c>
      <c r="G25" s="133">
        <v>2000</v>
      </c>
      <c r="H25" s="198">
        <v>59.24</v>
      </c>
      <c r="I25" s="135"/>
      <c r="J25" s="135"/>
      <c r="K25" s="135">
        <f t="shared" si="2"/>
        <v>69.903199999999998</v>
      </c>
      <c r="L25" s="135"/>
      <c r="M25" s="136">
        <f t="shared" si="3"/>
        <v>69.903199999999998</v>
      </c>
    </row>
    <row r="26" spans="2:13" x14ac:dyDescent="0.2">
      <c r="B26" s="132" t="s">
        <v>32</v>
      </c>
      <c r="C26" s="133">
        <v>4</v>
      </c>
      <c r="D26" s="156" t="s">
        <v>197</v>
      </c>
      <c r="E26" s="133" t="s">
        <v>193</v>
      </c>
      <c r="F26" s="134">
        <v>951293130</v>
      </c>
      <c r="G26" s="133">
        <v>2000</v>
      </c>
      <c r="H26" s="198">
        <v>33.81</v>
      </c>
      <c r="I26" s="135"/>
      <c r="J26" s="135"/>
      <c r="K26" s="135">
        <f t="shared" si="2"/>
        <v>39.895800000000001</v>
      </c>
      <c r="L26" s="135"/>
      <c r="M26" s="136">
        <f t="shared" si="3"/>
        <v>39.895800000000001</v>
      </c>
    </row>
    <row r="27" spans="2:13" x14ac:dyDescent="0.2">
      <c r="B27" s="132" t="s">
        <v>32</v>
      </c>
      <c r="C27" s="133">
        <v>31</v>
      </c>
      <c r="D27" s="133" t="s">
        <v>59</v>
      </c>
      <c r="E27" s="133"/>
      <c r="F27" s="134">
        <v>997506166</v>
      </c>
      <c r="G27" s="133">
        <v>2000</v>
      </c>
      <c r="H27" s="198">
        <v>33.81</v>
      </c>
      <c r="I27" s="135"/>
      <c r="J27" s="135"/>
      <c r="K27" s="135">
        <f t="shared" si="2"/>
        <v>39.895800000000001</v>
      </c>
      <c r="L27" s="135"/>
      <c r="M27" s="136">
        <f t="shared" si="3"/>
        <v>39.895800000000001</v>
      </c>
    </row>
    <row r="28" spans="2:13" x14ac:dyDescent="0.2">
      <c r="B28" s="132" t="s">
        <v>32</v>
      </c>
      <c r="C28" s="133">
        <v>34</v>
      </c>
      <c r="D28" s="133" t="s">
        <v>122</v>
      </c>
      <c r="E28" s="133"/>
      <c r="F28" s="134">
        <v>997507183</v>
      </c>
      <c r="G28" s="133">
        <v>2000</v>
      </c>
      <c r="H28" s="198">
        <v>33.81</v>
      </c>
      <c r="I28" s="135"/>
      <c r="J28" s="135"/>
      <c r="K28" s="135">
        <f t="shared" si="2"/>
        <v>39.895800000000001</v>
      </c>
      <c r="L28" s="135"/>
      <c r="M28" s="136">
        <f t="shared" si="3"/>
        <v>39.895800000000001</v>
      </c>
    </row>
    <row r="29" spans="2:13" x14ac:dyDescent="0.2">
      <c r="B29" s="132" t="s">
        <v>38</v>
      </c>
      <c r="C29" s="133">
        <v>13</v>
      </c>
      <c r="D29" s="153" t="s">
        <v>229</v>
      </c>
      <c r="E29" s="133" t="s">
        <v>200</v>
      </c>
      <c r="F29" s="134">
        <v>961729287</v>
      </c>
      <c r="G29" s="133">
        <v>2000</v>
      </c>
      <c r="H29" s="198">
        <v>33.81</v>
      </c>
      <c r="I29" s="135"/>
      <c r="J29" s="135"/>
      <c r="K29" s="135">
        <f t="shared" si="2"/>
        <v>39.895800000000001</v>
      </c>
      <c r="L29" s="135"/>
      <c r="M29" s="136">
        <f t="shared" si="3"/>
        <v>39.895800000000001</v>
      </c>
    </row>
    <row r="30" spans="2:13" x14ac:dyDescent="0.2">
      <c r="B30" s="132" t="s">
        <v>38</v>
      </c>
      <c r="C30" s="133">
        <v>14</v>
      </c>
      <c r="D30" s="133" t="s">
        <v>60</v>
      </c>
      <c r="E30" s="133"/>
      <c r="F30" s="134">
        <v>961729289</v>
      </c>
      <c r="G30" s="133">
        <v>2000</v>
      </c>
      <c r="H30" s="198">
        <v>59.24</v>
      </c>
      <c r="I30" s="135"/>
      <c r="J30" s="135"/>
      <c r="K30" s="135">
        <f t="shared" si="2"/>
        <v>69.903199999999998</v>
      </c>
      <c r="L30" s="135"/>
      <c r="M30" s="136">
        <f t="shared" si="3"/>
        <v>69.903199999999998</v>
      </c>
    </row>
    <row r="31" spans="2:13" x14ac:dyDescent="0.2">
      <c r="B31" s="132" t="s">
        <v>38</v>
      </c>
      <c r="C31" s="133">
        <v>15</v>
      </c>
      <c r="D31" s="133" t="s">
        <v>61</v>
      </c>
      <c r="E31" s="133"/>
      <c r="F31" s="134">
        <v>961748530</v>
      </c>
      <c r="G31" s="133">
        <v>2000</v>
      </c>
      <c r="H31" s="198">
        <v>33.81</v>
      </c>
      <c r="I31" s="135"/>
      <c r="J31" s="135"/>
      <c r="K31" s="135">
        <f t="shared" si="2"/>
        <v>39.895800000000001</v>
      </c>
      <c r="L31" s="135"/>
      <c r="M31" s="136">
        <f t="shared" si="3"/>
        <v>39.895800000000001</v>
      </c>
    </row>
    <row r="32" spans="2:13" x14ac:dyDescent="0.2">
      <c r="B32" s="132" t="s">
        <v>38</v>
      </c>
      <c r="C32" s="133">
        <v>33</v>
      </c>
      <c r="D32" s="133" t="s">
        <v>63</v>
      </c>
      <c r="E32" s="133"/>
      <c r="F32" s="134">
        <v>997506740</v>
      </c>
      <c r="G32" s="133">
        <v>2000</v>
      </c>
      <c r="H32" s="198">
        <v>33.81</v>
      </c>
      <c r="I32" s="135"/>
      <c r="J32" s="135"/>
      <c r="K32" s="135">
        <f t="shared" si="2"/>
        <v>39.895800000000001</v>
      </c>
      <c r="L32" s="135"/>
      <c r="M32" s="136">
        <f t="shared" si="3"/>
        <v>39.895800000000001</v>
      </c>
    </row>
    <row r="33" spans="2:13" x14ac:dyDescent="0.2">
      <c r="B33" s="132" t="s">
        <v>42</v>
      </c>
      <c r="C33" s="133">
        <v>1</v>
      </c>
      <c r="D33" s="133" t="s">
        <v>57</v>
      </c>
      <c r="E33" s="133"/>
      <c r="F33" s="134">
        <v>939796295</v>
      </c>
      <c r="G33" s="133">
        <v>2000</v>
      </c>
      <c r="H33" s="198">
        <v>33.81</v>
      </c>
      <c r="I33" s="135"/>
      <c r="J33" s="135"/>
      <c r="K33" s="135">
        <f t="shared" si="2"/>
        <v>39.895800000000001</v>
      </c>
      <c r="L33" s="135"/>
      <c r="M33" s="136">
        <f t="shared" si="3"/>
        <v>39.895800000000001</v>
      </c>
    </row>
    <row r="34" spans="2:13" x14ac:dyDescent="0.2">
      <c r="B34" s="132" t="s">
        <v>42</v>
      </c>
      <c r="C34" s="133">
        <v>29</v>
      </c>
      <c r="D34" s="133" t="s">
        <v>64</v>
      </c>
      <c r="E34" s="133"/>
      <c r="F34" s="134">
        <v>997038765</v>
      </c>
      <c r="G34" s="133">
        <v>2000</v>
      </c>
      <c r="H34" s="198">
        <v>33.81</v>
      </c>
      <c r="I34" s="135"/>
      <c r="J34" s="135"/>
      <c r="K34" s="135">
        <f t="shared" si="2"/>
        <v>39.895800000000001</v>
      </c>
      <c r="L34" s="135"/>
      <c r="M34" s="136">
        <f t="shared" si="3"/>
        <v>39.895800000000001</v>
      </c>
    </row>
    <row r="35" spans="2:13" x14ac:dyDescent="0.2">
      <c r="B35" s="132" t="s">
        <v>44</v>
      </c>
      <c r="C35" s="133">
        <v>8</v>
      </c>
      <c r="D35" s="155" t="s">
        <v>194</v>
      </c>
      <c r="E35" s="133" t="s">
        <v>193</v>
      </c>
      <c r="F35" s="134">
        <v>953760787</v>
      </c>
      <c r="G35" s="133">
        <v>2000</v>
      </c>
      <c r="H35" s="198">
        <v>33.81</v>
      </c>
      <c r="I35" s="135"/>
      <c r="J35" s="135"/>
      <c r="K35" s="135">
        <f t="shared" si="2"/>
        <v>39.895800000000001</v>
      </c>
      <c r="L35" s="135"/>
      <c r="M35" s="136">
        <f t="shared" si="3"/>
        <v>39.895800000000001</v>
      </c>
    </row>
    <row r="36" spans="2:13" x14ac:dyDescent="0.2">
      <c r="B36" s="132" t="s">
        <v>44</v>
      </c>
      <c r="C36" s="133">
        <v>11</v>
      </c>
      <c r="D36" s="133" t="s">
        <v>65</v>
      </c>
      <c r="E36" s="133"/>
      <c r="F36" s="134">
        <v>958316510</v>
      </c>
      <c r="G36" s="133">
        <v>2000</v>
      </c>
      <c r="H36" s="198">
        <v>59.24</v>
      </c>
      <c r="I36" s="135"/>
      <c r="J36" s="135"/>
      <c r="K36" s="135">
        <f t="shared" si="2"/>
        <v>69.903199999999998</v>
      </c>
      <c r="L36" s="135"/>
      <c r="M36" s="136">
        <f t="shared" si="3"/>
        <v>69.903199999999998</v>
      </c>
    </row>
    <row r="37" spans="2:13" x14ac:dyDescent="0.2">
      <c r="B37" s="132" t="s">
        <v>44</v>
      </c>
      <c r="C37" s="133">
        <v>12</v>
      </c>
      <c r="D37" s="133" t="s">
        <v>119</v>
      </c>
      <c r="E37" s="133"/>
      <c r="F37" s="134">
        <v>958346944</v>
      </c>
      <c r="G37" s="133">
        <v>2000</v>
      </c>
      <c r="H37" s="198">
        <v>33.81</v>
      </c>
      <c r="I37" s="135"/>
      <c r="J37" s="135"/>
      <c r="K37" s="135">
        <f t="shared" si="2"/>
        <v>39.895800000000001</v>
      </c>
      <c r="L37" s="135"/>
      <c r="M37" s="136">
        <f t="shared" si="3"/>
        <v>39.895800000000001</v>
      </c>
    </row>
    <row r="38" spans="2:13" x14ac:dyDescent="0.2">
      <c r="B38" s="132" t="s">
        <v>44</v>
      </c>
      <c r="C38" s="133">
        <v>28</v>
      </c>
      <c r="D38" s="133" t="s">
        <v>66</v>
      </c>
      <c r="E38" s="133"/>
      <c r="F38" s="134">
        <v>997037746</v>
      </c>
      <c r="G38" s="133">
        <v>2000</v>
      </c>
      <c r="H38" s="198">
        <v>33.81</v>
      </c>
      <c r="I38" s="135"/>
      <c r="J38" s="135"/>
      <c r="K38" s="135">
        <f t="shared" si="2"/>
        <v>39.895800000000001</v>
      </c>
      <c r="L38" s="135"/>
      <c r="M38" s="136">
        <f t="shared" si="3"/>
        <v>39.895800000000001</v>
      </c>
    </row>
    <row r="39" spans="2:13" x14ac:dyDescent="0.2">
      <c r="B39" s="132" t="s">
        <v>44</v>
      </c>
      <c r="C39" s="133">
        <v>32</v>
      </c>
      <c r="D39" s="155" t="s">
        <v>195</v>
      </c>
      <c r="E39" s="133" t="s">
        <v>193</v>
      </c>
      <c r="F39" s="134">
        <v>997506452</v>
      </c>
      <c r="G39" s="133">
        <v>2000</v>
      </c>
      <c r="H39" s="198">
        <v>33.81</v>
      </c>
      <c r="I39" s="135"/>
      <c r="J39" s="135"/>
      <c r="K39" s="135">
        <f t="shared" si="2"/>
        <v>39.895800000000001</v>
      </c>
      <c r="L39" s="135"/>
      <c r="M39" s="136">
        <f t="shared" si="3"/>
        <v>39.895800000000001</v>
      </c>
    </row>
    <row r="40" spans="2:13" x14ac:dyDescent="0.2">
      <c r="B40" s="132" t="s">
        <v>46</v>
      </c>
      <c r="C40" s="133">
        <v>5</v>
      </c>
      <c r="D40" s="133" t="s">
        <v>68</v>
      </c>
      <c r="E40" s="133"/>
      <c r="F40" s="134">
        <v>953758354</v>
      </c>
      <c r="G40" s="133">
        <v>2000</v>
      </c>
      <c r="H40" s="198">
        <v>59.24</v>
      </c>
      <c r="I40" s="135"/>
      <c r="J40" s="135"/>
      <c r="K40" s="135">
        <f t="shared" si="2"/>
        <v>69.903199999999998</v>
      </c>
      <c r="L40" s="135"/>
      <c r="M40" s="136">
        <f t="shared" si="3"/>
        <v>69.903199999999998</v>
      </c>
    </row>
    <row r="41" spans="2:13" x14ac:dyDescent="0.2">
      <c r="B41" s="132" t="s">
        <v>46</v>
      </c>
      <c r="C41" s="133">
        <v>6</v>
      </c>
      <c r="D41" s="133" t="s">
        <v>69</v>
      </c>
      <c r="E41" s="133"/>
      <c r="F41" s="134">
        <v>953759570</v>
      </c>
      <c r="G41" s="133">
        <v>2000</v>
      </c>
      <c r="H41" s="198">
        <v>33.81</v>
      </c>
      <c r="I41" s="135"/>
      <c r="J41" s="135"/>
      <c r="K41" s="135">
        <f t="shared" si="2"/>
        <v>39.895800000000001</v>
      </c>
      <c r="L41" s="135"/>
      <c r="M41" s="136">
        <f t="shared" si="3"/>
        <v>39.895800000000001</v>
      </c>
    </row>
    <row r="42" spans="2:13" x14ac:dyDescent="0.2">
      <c r="B42" s="132" t="s">
        <v>46</v>
      </c>
      <c r="C42" s="133">
        <v>7</v>
      </c>
      <c r="D42" s="133" t="s">
        <v>70</v>
      </c>
      <c r="E42" s="133"/>
      <c r="F42" s="134">
        <v>953760484</v>
      </c>
      <c r="G42" s="133">
        <v>2000</v>
      </c>
      <c r="H42" s="198">
        <v>33.81</v>
      </c>
      <c r="I42" s="135"/>
      <c r="J42" s="135"/>
      <c r="K42" s="135">
        <f t="shared" si="2"/>
        <v>39.895800000000001</v>
      </c>
      <c r="L42" s="135"/>
      <c r="M42" s="136">
        <f t="shared" si="3"/>
        <v>39.895800000000001</v>
      </c>
    </row>
    <row r="43" spans="2:13" x14ac:dyDescent="0.2">
      <c r="B43" s="137" t="s">
        <v>46</v>
      </c>
      <c r="C43" s="133">
        <v>10</v>
      </c>
      <c r="D43" s="138" t="s">
        <v>71</v>
      </c>
      <c r="E43" s="133"/>
      <c r="F43" s="139">
        <v>953761497</v>
      </c>
      <c r="G43" s="138">
        <v>2000</v>
      </c>
      <c r="H43" s="199">
        <v>33.81</v>
      </c>
      <c r="I43" s="135"/>
      <c r="J43" s="140"/>
      <c r="K43" s="135">
        <f t="shared" si="2"/>
        <v>39.895800000000001</v>
      </c>
      <c r="L43" s="135"/>
      <c r="M43" s="136">
        <f t="shared" si="3"/>
        <v>39.895800000000001</v>
      </c>
    </row>
    <row r="44" spans="2:13" x14ac:dyDescent="0.2">
      <c r="B44" s="137" t="s">
        <v>72</v>
      </c>
      <c r="C44" s="133">
        <v>2</v>
      </c>
      <c r="D44" s="138" t="s">
        <v>77</v>
      </c>
      <c r="E44" s="138"/>
      <c r="F44" s="139">
        <v>941880498</v>
      </c>
      <c r="G44" s="138">
        <v>2000</v>
      </c>
      <c r="H44" s="199">
        <v>59.24</v>
      </c>
      <c r="I44" s="135"/>
      <c r="J44" s="140"/>
      <c r="K44" s="135">
        <f t="shared" si="2"/>
        <v>69.903199999999998</v>
      </c>
      <c r="L44" s="135"/>
      <c r="M44" s="136">
        <f t="shared" si="3"/>
        <v>69.903199999999998</v>
      </c>
    </row>
    <row r="45" spans="2:13" x14ac:dyDescent="0.2">
      <c r="B45" s="137" t="s">
        <v>72</v>
      </c>
      <c r="C45" s="133">
        <v>17</v>
      </c>
      <c r="D45" s="138" t="s">
        <v>118</v>
      </c>
      <c r="E45" s="138"/>
      <c r="F45" s="139">
        <v>965371454</v>
      </c>
      <c r="G45" s="138">
        <v>2000</v>
      </c>
      <c r="H45" s="199">
        <v>59.24</v>
      </c>
      <c r="I45" s="135"/>
      <c r="J45" s="140"/>
      <c r="K45" s="135">
        <f t="shared" si="2"/>
        <v>69.903199999999998</v>
      </c>
      <c r="L45" s="135"/>
      <c r="M45" s="136">
        <f t="shared" si="3"/>
        <v>69.903199999999998</v>
      </c>
    </row>
    <row r="46" spans="2:13" x14ac:dyDescent="0.2">
      <c r="B46" s="137" t="s">
        <v>72</v>
      </c>
      <c r="C46" s="133">
        <v>19</v>
      </c>
      <c r="D46" s="138" t="s">
        <v>74</v>
      </c>
      <c r="E46" s="138"/>
      <c r="F46" s="139">
        <v>965797614</v>
      </c>
      <c r="G46" s="138">
        <v>2000</v>
      </c>
      <c r="H46" s="199">
        <v>59.24</v>
      </c>
      <c r="I46" s="135"/>
      <c r="J46" s="140"/>
      <c r="K46" s="135">
        <f t="shared" si="2"/>
        <v>69.903199999999998</v>
      </c>
      <c r="L46" s="135"/>
      <c r="M46" s="136">
        <f t="shared" si="3"/>
        <v>69.903199999999998</v>
      </c>
    </row>
    <row r="47" spans="2:13" x14ac:dyDescent="0.2">
      <c r="B47" s="137" t="s">
        <v>72</v>
      </c>
      <c r="C47" s="133">
        <v>22</v>
      </c>
      <c r="D47" s="138" t="s">
        <v>78</v>
      </c>
      <c r="E47" s="138"/>
      <c r="F47" s="139">
        <v>986729673</v>
      </c>
      <c r="G47" s="138">
        <v>2000</v>
      </c>
      <c r="H47" s="199">
        <v>59.24</v>
      </c>
      <c r="I47" s="135"/>
      <c r="J47" s="140"/>
      <c r="K47" s="135">
        <f t="shared" si="2"/>
        <v>69.903199999999998</v>
      </c>
      <c r="L47" s="135"/>
      <c r="M47" s="136">
        <f t="shared" si="3"/>
        <v>69.903199999999998</v>
      </c>
    </row>
    <row r="48" spans="2:13" x14ac:dyDescent="0.2">
      <c r="B48" s="137" t="s">
        <v>72</v>
      </c>
      <c r="C48" s="133">
        <v>24</v>
      </c>
      <c r="D48" s="138" t="s">
        <v>73</v>
      </c>
      <c r="E48" s="138"/>
      <c r="F48" s="139">
        <v>989056269</v>
      </c>
      <c r="G48" s="138">
        <v>2000</v>
      </c>
      <c r="H48" s="198">
        <f>59.27+67.79</f>
        <v>127.06</v>
      </c>
      <c r="I48" s="135"/>
      <c r="J48" s="135"/>
      <c r="K48" s="140">
        <f t="shared" si="2"/>
        <v>149.9308</v>
      </c>
      <c r="L48" s="135"/>
      <c r="M48" s="141">
        <f t="shared" si="3"/>
        <v>149.9308</v>
      </c>
    </row>
    <row r="49" spans="2:15" x14ac:dyDescent="0.2">
      <c r="B49" s="137" t="s">
        <v>72</v>
      </c>
      <c r="C49" s="133">
        <v>25</v>
      </c>
      <c r="D49" s="138" t="s">
        <v>75</v>
      </c>
      <c r="E49" s="138"/>
      <c r="F49" s="139">
        <v>989056270</v>
      </c>
      <c r="G49" s="138">
        <v>5000</v>
      </c>
      <c r="H49" s="199">
        <v>169.41</v>
      </c>
      <c r="I49" s="135"/>
      <c r="J49" s="140"/>
      <c r="K49" s="140">
        <f t="shared" si="2"/>
        <v>199.90379999999999</v>
      </c>
      <c r="L49" s="135"/>
      <c r="M49" s="141">
        <f t="shared" si="3"/>
        <v>199.90379999999999</v>
      </c>
    </row>
    <row r="50" spans="2:15" x14ac:dyDescent="0.2">
      <c r="B50" s="137" t="s">
        <v>72</v>
      </c>
      <c r="C50" s="133">
        <v>27</v>
      </c>
      <c r="D50" s="138" t="s">
        <v>76</v>
      </c>
      <c r="E50" s="138"/>
      <c r="F50" s="139">
        <v>989056282</v>
      </c>
      <c r="G50" s="138">
        <v>2000</v>
      </c>
      <c r="H50" s="199">
        <v>67.709999999999994</v>
      </c>
      <c r="I50" s="135"/>
      <c r="J50" s="140"/>
      <c r="K50" s="140">
        <f t="shared" si="2"/>
        <v>79.897799999999989</v>
      </c>
      <c r="L50" s="135"/>
      <c r="M50" s="141">
        <f t="shared" si="3"/>
        <v>79.897799999999989</v>
      </c>
    </row>
    <row r="51" spans="2:15" ht="10.8" thickBot="1" x14ac:dyDescent="0.25">
      <c r="B51" s="142"/>
      <c r="C51" s="117"/>
      <c r="D51" s="117"/>
      <c r="E51" s="117"/>
      <c r="F51" s="118"/>
      <c r="G51" s="117"/>
      <c r="H51" s="119"/>
      <c r="I51" s="119"/>
      <c r="J51" s="119"/>
      <c r="K51" s="119"/>
      <c r="L51" s="119"/>
      <c r="M51" s="143"/>
    </row>
    <row r="52" spans="2:15" ht="10.8" thickBot="1" x14ac:dyDescent="0.25">
      <c r="H52" s="120">
        <f t="shared" ref="H52:M52" si="4">SUM(H13:H51)</f>
        <v>1802.1699999999994</v>
      </c>
      <c r="I52" s="120">
        <f t="shared" si="4"/>
        <v>0</v>
      </c>
      <c r="J52" s="120">
        <f t="shared" si="4"/>
        <v>0</v>
      </c>
      <c r="K52" s="120">
        <f t="shared" si="4"/>
        <v>2126.5606000000002</v>
      </c>
      <c r="L52" s="120">
        <f t="shared" si="4"/>
        <v>0</v>
      </c>
      <c r="M52" s="144">
        <f t="shared" si="4"/>
        <v>2126.5606000000002</v>
      </c>
      <c r="N52" s="145"/>
      <c r="O52" s="120"/>
    </row>
    <row r="53" spans="2:15" x14ac:dyDescent="0.2">
      <c r="N53" s="145"/>
      <c r="O53" s="120"/>
    </row>
    <row r="54" spans="2:15" x14ac:dyDescent="0.2">
      <c r="M54" s="122"/>
    </row>
    <row r="55" spans="2:15" x14ac:dyDescent="0.2">
      <c r="F55" s="115">
        <v>939796282</v>
      </c>
      <c r="M55" s="200"/>
    </row>
    <row r="57" spans="2:15" x14ac:dyDescent="0.2">
      <c r="L57" s="120"/>
      <c r="M57" s="120"/>
    </row>
    <row r="58" spans="2:15" x14ac:dyDescent="0.2">
      <c r="L58" s="122"/>
    </row>
    <row r="60" spans="2:15" ht="10.8" thickBot="1" x14ac:dyDescent="0.25"/>
    <row r="61" spans="2:15" x14ac:dyDescent="0.2">
      <c r="E61" s="159" t="s">
        <v>201</v>
      </c>
      <c r="F61" s="160">
        <v>39.9</v>
      </c>
    </row>
    <row r="62" spans="2:15" x14ac:dyDescent="0.2">
      <c r="E62" s="161" t="s">
        <v>202</v>
      </c>
      <c r="F62" s="162">
        <v>29.9</v>
      </c>
    </row>
    <row r="63" spans="2:15" x14ac:dyDescent="0.2">
      <c r="E63" s="161" t="s">
        <v>203</v>
      </c>
      <c r="F63" s="162">
        <v>79.900000000000006</v>
      </c>
    </row>
    <row r="64" spans="2:15" ht="10.8" thickBot="1" x14ac:dyDescent="0.25">
      <c r="E64" s="163" t="s">
        <v>204</v>
      </c>
      <c r="F64" s="164">
        <v>2246.3000000000002</v>
      </c>
    </row>
    <row r="65" spans="5:6" ht="10.8" thickBot="1" x14ac:dyDescent="0.25">
      <c r="E65" s="157"/>
      <c r="F65" s="158">
        <f>SUM(F61:F64)</f>
        <v>2396</v>
      </c>
    </row>
  </sheetData>
  <sortState xmlns:xlrd2="http://schemas.microsoft.com/office/spreadsheetml/2017/richdata2" ref="B17:M50">
    <sortCondition ref="B17:B50"/>
  </sortState>
  <mergeCells count="1">
    <mergeCell ref="B2:M2"/>
  </mergeCells>
  <pageMargins left="0.35" right="0.28000000000000003" top="0.75" bottom="0.75" header="0.3" footer="0.3"/>
  <pageSetup paperSize="9" scale="7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11" sqref="E11:E12"/>
    </sheetView>
  </sheetViews>
  <sheetFormatPr baseColWidth="10"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L104"/>
  <sheetViews>
    <sheetView showGridLines="0" topLeftCell="A100" zoomScale="120" zoomScaleNormal="120" workbookViewId="0">
      <selection activeCell="G104" sqref="G104"/>
    </sheetView>
  </sheetViews>
  <sheetFormatPr baseColWidth="10" defaultRowHeight="14.4" x14ac:dyDescent="0.3"/>
  <cols>
    <col min="1" max="1" width="2.88671875" customWidth="1"/>
    <col min="2" max="2" width="6.33203125" customWidth="1"/>
    <col min="3" max="3" width="13.88671875" customWidth="1"/>
    <col min="4" max="4" width="18.5546875" bestFit="1" customWidth="1"/>
    <col min="10" max="10" width="7.33203125" customWidth="1"/>
    <col min="11" max="11" width="14" bestFit="1" customWidth="1"/>
    <col min="12" max="12" width="14.33203125" customWidth="1"/>
  </cols>
  <sheetData>
    <row r="2" spans="2:12" ht="15" thickBot="1" x14ac:dyDescent="0.35"/>
    <row r="3" spans="2:12" x14ac:dyDescent="0.3">
      <c r="B3" s="179" t="s">
        <v>221</v>
      </c>
      <c r="C3" s="190" t="s">
        <v>225</v>
      </c>
      <c r="D3" s="180" t="s">
        <v>207</v>
      </c>
      <c r="E3" s="180" t="s">
        <v>205</v>
      </c>
      <c r="F3" s="180">
        <v>54943813</v>
      </c>
      <c r="G3" s="181">
        <v>69</v>
      </c>
      <c r="H3" s="176"/>
      <c r="J3" s="305" t="s">
        <v>222</v>
      </c>
      <c r="K3" s="306"/>
      <c r="L3" s="173" t="s">
        <v>223</v>
      </c>
    </row>
    <row r="4" spans="2:12" x14ac:dyDescent="0.3">
      <c r="B4" s="182" t="s">
        <v>221</v>
      </c>
      <c r="C4" s="191" t="s">
        <v>226</v>
      </c>
      <c r="D4" s="183" t="s">
        <v>206</v>
      </c>
      <c r="E4" s="183" t="s">
        <v>205</v>
      </c>
      <c r="F4" s="183">
        <v>51208378</v>
      </c>
      <c r="G4" s="184">
        <v>115</v>
      </c>
      <c r="H4" s="176"/>
      <c r="J4" s="167">
        <v>1</v>
      </c>
      <c r="K4" s="168">
        <v>370155488</v>
      </c>
      <c r="L4" s="169">
        <v>964106035</v>
      </c>
    </row>
    <row r="5" spans="2:12" x14ac:dyDescent="0.3">
      <c r="B5" s="182" t="s">
        <v>221</v>
      </c>
      <c r="C5" s="191" t="s">
        <v>29</v>
      </c>
      <c r="D5" s="183" t="s">
        <v>208</v>
      </c>
      <c r="E5" s="183" t="s">
        <v>205</v>
      </c>
      <c r="F5" s="183">
        <v>64390999</v>
      </c>
      <c r="G5" s="184">
        <v>135</v>
      </c>
      <c r="H5" s="176"/>
      <c r="J5" s="167">
        <v>2</v>
      </c>
      <c r="K5" s="168">
        <v>370155488</v>
      </c>
      <c r="L5" s="169">
        <v>964106053</v>
      </c>
    </row>
    <row r="6" spans="2:12" x14ac:dyDescent="0.3">
      <c r="B6" s="182" t="s">
        <v>221</v>
      </c>
      <c r="C6" s="191" t="s">
        <v>224</v>
      </c>
      <c r="D6" s="183" t="s">
        <v>209</v>
      </c>
      <c r="E6" s="183" t="s">
        <v>205</v>
      </c>
      <c r="F6" s="183">
        <v>52940835</v>
      </c>
      <c r="G6" s="184">
        <v>68.900000000000006</v>
      </c>
      <c r="H6" s="176"/>
      <c r="J6" s="167">
        <v>3</v>
      </c>
      <c r="K6" s="168">
        <v>370155488</v>
      </c>
      <c r="L6" s="169">
        <v>989056274</v>
      </c>
    </row>
    <row r="7" spans="2:12" x14ac:dyDescent="0.3">
      <c r="B7" s="185" t="s">
        <v>221</v>
      </c>
      <c r="C7" s="192" t="s">
        <v>225</v>
      </c>
      <c r="D7" s="186" t="s">
        <v>211</v>
      </c>
      <c r="E7" s="186" t="s">
        <v>210</v>
      </c>
      <c r="F7" s="186">
        <v>54943813</v>
      </c>
      <c r="G7" s="187">
        <v>69</v>
      </c>
      <c r="H7" s="176"/>
      <c r="J7" s="167">
        <v>4</v>
      </c>
      <c r="K7" s="168">
        <v>370155488</v>
      </c>
      <c r="L7" s="169">
        <v>989056283</v>
      </c>
    </row>
    <row r="8" spans="2:12" ht="15" thickBot="1" x14ac:dyDescent="0.35">
      <c r="B8" s="185" t="s">
        <v>221</v>
      </c>
      <c r="C8" s="192" t="s">
        <v>226</v>
      </c>
      <c r="D8" s="186" t="s">
        <v>212</v>
      </c>
      <c r="E8" s="186" t="s">
        <v>210</v>
      </c>
      <c r="F8" s="186">
        <v>51208378</v>
      </c>
      <c r="G8" s="187">
        <v>115</v>
      </c>
      <c r="H8" s="176"/>
      <c r="J8" s="170">
        <v>5</v>
      </c>
      <c r="K8" s="171">
        <v>370155488</v>
      </c>
      <c r="L8" s="172">
        <v>997507107</v>
      </c>
    </row>
    <row r="9" spans="2:12" x14ac:dyDescent="0.3">
      <c r="B9" s="185" t="s">
        <v>221</v>
      </c>
      <c r="C9" s="192" t="s">
        <v>227</v>
      </c>
      <c r="D9" s="186" t="s">
        <v>213</v>
      </c>
      <c r="E9" s="186" t="s">
        <v>210</v>
      </c>
      <c r="F9" s="186">
        <v>64390999</v>
      </c>
      <c r="G9" s="187">
        <v>134.9</v>
      </c>
      <c r="H9" s="176"/>
    </row>
    <row r="10" spans="2:12" x14ac:dyDescent="0.3">
      <c r="B10" s="185" t="s">
        <v>221</v>
      </c>
      <c r="C10" s="192" t="s">
        <v>224</v>
      </c>
      <c r="D10" s="186" t="s">
        <v>214</v>
      </c>
      <c r="E10" s="186" t="s">
        <v>210</v>
      </c>
      <c r="F10" s="186">
        <v>52940835</v>
      </c>
      <c r="G10" s="187">
        <v>69</v>
      </c>
      <c r="H10" s="176"/>
    </row>
    <row r="11" spans="2:12" x14ac:dyDescent="0.3">
      <c r="B11" s="8" t="s">
        <v>132</v>
      </c>
      <c r="C11" s="193"/>
      <c r="D11" s="9" t="s">
        <v>215</v>
      </c>
      <c r="E11" s="9" t="s">
        <v>205</v>
      </c>
      <c r="F11" s="9">
        <v>369863161</v>
      </c>
      <c r="G11" s="174">
        <v>29.9</v>
      </c>
      <c r="H11" s="177"/>
    </row>
    <row r="12" spans="2:12" x14ac:dyDescent="0.3">
      <c r="B12" s="8" t="s">
        <v>132</v>
      </c>
      <c r="C12" s="193"/>
      <c r="D12" s="9" t="s">
        <v>216</v>
      </c>
      <c r="E12" s="9" t="s">
        <v>205</v>
      </c>
      <c r="F12" s="9">
        <v>101155737</v>
      </c>
      <c r="G12" s="174">
        <v>79.900000000000006</v>
      </c>
      <c r="H12" s="177"/>
    </row>
    <row r="13" spans="2:12" x14ac:dyDescent="0.3">
      <c r="B13" s="8" t="s">
        <v>132</v>
      </c>
      <c r="C13" s="193"/>
      <c r="D13" s="9" t="s">
        <v>217</v>
      </c>
      <c r="E13" s="9" t="s">
        <v>205</v>
      </c>
      <c r="F13" s="9">
        <v>101279080</v>
      </c>
      <c r="G13" s="174">
        <v>2126.6</v>
      </c>
      <c r="H13" s="177"/>
    </row>
    <row r="14" spans="2:12" x14ac:dyDescent="0.3">
      <c r="B14" s="8" t="s">
        <v>132</v>
      </c>
      <c r="C14" s="193"/>
      <c r="D14" s="9" t="s">
        <v>220</v>
      </c>
      <c r="E14" s="9" t="s">
        <v>210</v>
      </c>
      <c r="F14" s="9">
        <v>369863161</v>
      </c>
      <c r="G14" s="174">
        <v>29.9</v>
      </c>
      <c r="H14" s="177"/>
    </row>
    <row r="15" spans="2:12" x14ac:dyDescent="0.3">
      <c r="B15" s="8" t="s">
        <v>132</v>
      </c>
      <c r="C15" s="193"/>
      <c r="D15" s="9" t="s">
        <v>218</v>
      </c>
      <c r="E15" s="9" t="s">
        <v>210</v>
      </c>
      <c r="F15" s="9">
        <v>101155737</v>
      </c>
      <c r="G15" s="174">
        <v>79.900000000000006</v>
      </c>
      <c r="H15" s="177"/>
    </row>
    <row r="16" spans="2:12" ht="15" thickBot="1" x14ac:dyDescent="0.35">
      <c r="B16" s="14" t="s">
        <v>132</v>
      </c>
      <c r="C16" s="194"/>
      <c r="D16" s="15" t="s">
        <v>219</v>
      </c>
      <c r="E16" s="15" t="s">
        <v>210</v>
      </c>
      <c r="F16" s="15">
        <v>101279080</v>
      </c>
      <c r="G16" s="175">
        <v>2126.5</v>
      </c>
      <c r="H16" s="177"/>
    </row>
    <row r="17" spans="2:8" ht="15" thickBot="1" x14ac:dyDescent="0.35">
      <c r="B17" s="165"/>
      <c r="C17" s="165"/>
      <c r="D17" s="165"/>
      <c r="E17" s="165"/>
      <c r="F17" s="165"/>
      <c r="G17" s="166">
        <f>SUM(G3:G16)</f>
        <v>5248.5</v>
      </c>
      <c r="H17" s="178"/>
    </row>
    <row r="18" spans="2:8" ht="15" thickTop="1" x14ac:dyDescent="0.3"/>
    <row r="21" spans="2:8" ht="15" thickBot="1" x14ac:dyDescent="0.35"/>
    <row r="22" spans="2:8" x14ac:dyDescent="0.3">
      <c r="B22" s="3" t="s">
        <v>221</v>
      </c>
      <c r="C22" s="4" t="s">
        <v>225</v>
      </c>
      <c r="D22" s="4" t="s">
        <v>234</v>
      </c>
      <c r="E22" s="4" t="s">
        <v>237</v>
      </c>
      <c r="F22" s="4">
        <v>54943813</v>
      </c>
      <c r="G22" s="30">
        <v>68.900000000000006</v>
      </c>
    </row>
    <row r="23" spans="2:8" x14ac:dyDescent="0.3">
      <c r="B23" s="8" t="s">
        <v>221</v>
      </c>
      <c r="C23" s="9" t="s">
        <v>226</v>
      </c>
      <c r="D23" s="9" t="s">
        <v>235</v>
      </c>
      <c r="E23" s="9" t="s">
        <v>237</v>
      </c>
      <c r="F23" s="9">
        <v>51208378</v>
      </c>
      <c r="G23" s="33">
        <v>115</v>
      </c>
    </row>
    <row r="24" spans="2:8" x14ac:dyDescent="0.3">
      <c r="B24" s="8" t="s">
        <v>221</v>
      </c>
      <c r="C24" s="9" t="s">
        <v>227</v>
      </c>
      <c r="D24" s="9" t="s">
        <v>236</v>
      </c>
      <c r="E24" s="9" t="s">
        <v>237</v>
      </c>
      <c r="F24" s="9">
        <v>64390999</v>
      </c>
      <c r="G24" s="33">
        <v>135</v>
      </c>
    </row>
    <row r="25" spans="2:8" x14ac:dyDescent="0.3">
      <c r="B25" s="8" t="s">
        <v>221</v>
      </c>
      <c r="C25" s="9" t="s">
        <v>224</v>
      </c>
      <c r="D25" s="9" t="s">
        <v>238</v>
      </c>
      <c r="E25" s="9" t="s">
        <v>237</v>
      </c>
      <c r="F25" s="9">
        <v>52940835</v>
      </c>
      <c r="G25" s="33">
        <v>69</v>
      </c>
    </row>
    <row r="26" spans="2:8" x14ac:dyDescent="0.3">
      <c r="B26" s="8" t="s">
        <v>242</v>
      </c>
      <c r="C26" s="9"/>
      <c r="D26" s="9" t="s">
        <v>239</v>
      </c>
      <c r="E26" s="9" t="s">
        <v>237</v>
      </c>
      <c r="F26" s="9">
        <v>101155737</v>
      </c>
      <c r="G26" s="33">
        <v>71.599999999999994</v>
      </c>
    </row>
    <row r="27" spans="2:8" x14ac:dyDescent="0.3">
      <c r="B27" s="8" t="s">
        <v>242</v>
      </c>
      <c r="C27" s="9"/>
      <c r="D27" s="9" t="s">
        <v>240</v>
      </c>
      <c r="E27" s="9" t="s">
        <v>237</v>
      </c>
      <c r="F27" s="9">
        <v>101279080</v>
      </c>
      <c r="G27" s="33">
        <v>1931.3</v>
      </c>
    </row>
    <row r="28" spans="2:8" ht="15" thickBot="1" x14ac:dyDescent="0.35">
      <c r="B28" s="14" t="s">
        <v>242</v>
      </c>
      <c r="C28" s="15"/>
      <c r="D28" s="15" t="s">
        <v>241</v>
      </c>
      <c r="E28" s="15" t="s">
        <v>237</v>
      </c>
      <c r="F28" s="15">
        <v>369863161</v>
      </c>
      <c r="G28" s="41">
        <v>26.8</v>
      </c>
    </row>
    <row r="29" spans="2:8" ht="15" thickBot="1" x14ac:dyDescent="0.35">
      <c r="G29" s="21">
        <f>SUM(G22:G28)</f>
        <v>2417.6000000000004</v>
      </c>
    </row>
    <row r="33" spans="2:7" ht="15" thickBot="1" x14ac:dyDescent="0.35"/>
    <row r="34" spans="2:7" x14ac:dyDescent="0.3">
      <c r="B34" s="3" t="s">
        <v>221</v>
      </c>
      <c r="C34" s="4" t="s">
        <v>225</v>
      </c>
      <c r="D34" s="4" t="s">
        <v>244</v>
      </c>
      <c r="E34" s="4" t="s">
        <v>243</v>
      </c>
      <c r="F34" s="4">
        <v>54943813</v>
      </c>
      <c r="G34" s="30">
        <v>69</v>
      </c>
    </row>
    <row r="35" spans="2:7" x14ac:dyDescent="0.3">
      <c r="B35" s="8" t="s">
        <v>221</v>
      </c>
      <c r="C35" s="9" t="s">
        <v>226</v>
      </c>
      <c r="D35" s="9" t="s">
        <v>245</v>
      </c>
      <c r="E35" s="9" t="s">
        <v>243</v>
      </c>
      <c r="F35" s="9">
        <v>51208378</v>
      </c>
      <c r="G35" s="33">
        <v>115</v>
      </c>
    </row>
    <row r="36" spans="2:7" x14ac:dyDescent="0.3">
      <c r="B36" s="8" t="s">
        <v>221</v>
      </c>
      <c r="C36" s="9" t="s">
        <v>227</v>
      </c>
      <c r="D36" s="9" t="s">
        <v>246</v>
      </c>
      <c r="E36" s="9" t="s">
        <v>243</v>
      </c>
      <c r="F36" s="9">
        <v>64390999</v>
      </c>
      <c r="G36" s="33">
        <v>135</v>
      </c>
    </row>
    <row r="37" spans="2:7" x14ac:dyDescent="0.3">
      <c r="B37" s="8" t="s">
        <v>221</v>
      </c>
      <c r="C37" s="9" t="s">
        <v>224</v>
      </c>
      <c r="D37" s="9" t="s">
        <v>247</v>
      </c>
      <c r="E37" s="9" t="s">
        <v>243</v>
      </c>
      <c r="F37" s="9">
        <v>52940835</v>
      </c>
      <c r="G37" s="33">
        <v>69</v>
      </c>
    </row>
    <row r="38" spans="2:7" x14ac:dyDescent="0.3">
      <c r="B38" s="8" t="s">
        <v>242</v>
      </c>
      <c r="C38" s="9"/>
      <c r="D38" s="9" t="s">
        <v>248</v>
      </c>
      <c r="E38" s="9" t="s">
        <v>243</v>
      </c>
      <c r="F38" s="9">
        <v>101155737</v>
      </c>
      <c r="G38" s="33">
        <v>71.900000000000006</v>
      </c>
    </row>
    <row r="39" spans="2:7" ht="15" thickBot="1" x14ac:dyDescent="0.35">
      <c r="B39" s="14" t="s">
        <v>242</v>
      </c>
      <c r="C39" s="15"/>
      <c r="D39" s="15" t="s">
        <v>249</v>
      </c>
      <c r="E39" s="15" t="s">
        <v>243</v>
      </c>
      <c r="F39" s="15">
        <v>101279080</v>
      </c>
      <c r="G39" s="41">
        <v>1589.1</v>
      </c>
    </row>
    <row r="40" spans="2:7" ht="15" thickBot="1" x14ac:dyDescent="0.35">
      <c r="G40" s="22">
        <f>SUM(G34:G39)</f>
        <v>2049</v>
      </c>
    </row>
    <row r="41" spans="2:7" ht="15" thickBot="1" x14ac:dyDescent="0.35"/>
    <row r="42" spans="2:7" x14ac:dyDescent="0.3">
      <c r="B42" s="3" t="s">
        <v>221</v>
      </c>
      <c r="C42" s="4" t="s">
        <v>225</v>
      </c>
      <c r="D42" s="4" t="s">
        <v>253</v>
      </c>
      <c r="E42" s="4" t="s">
        <v>252</v>
      </c>
      <c r="F42" s="4">
        <v>54943813</v>
      </c>
      <c r="G42" s="30">
        <v>74.900000000000006</v>
      </c>
    </row>
    <row r="43" spans="2:7" x14ac:dyDescent="0.3">
      <c r="B43" s="8" t="s">
        <v>221</v>
      </c>
      <c r="C43" s="9" t="s">
        <v>226</v>
      </c>
      <c r="D43" s="9" t="s">
        <v>254</v>
      </c>
      <c r="E43" s="9" t="s">
        <v>252</v>
      </c>
      <c r="F43" s="9">
        <v>51208378</v>
      </c>
      <c r="G43" s="33">
        <v>120.9</v>
      </c>
    </row>
    <row r="44" spans="2:7" x14ac:dyDescent="0.3">
      <c r="B44" s="8" t="s">
        <v>221</v>
      </c>
      <c r="C44" s="9" t="s">
        <v>227</v>
      </c>
      <c r="D44" s="9" t="s">
        <v>256</v>
      </c>
      <c r="E44" s="9" t="s">
        <v>252</v>
      </c>
      <c r="F44" s="9">
        <v>64390999</v>
      </c>
      <c r="G44" s="33">
        <v>140.9</v>
      </c>
    </row>
    <row r="45" spans="2:7" x14ac:dyDescent="0.3">
      <c r="B45" s="8" t="s">
        <v>221</v>
      </c>
      <c r="C45" s="9" t="s">
        <v>224</v>
      </c>
      <c r="D45" s="9" t="s">
        <v>255</v>
      </c>
      <c r="E45" s="9" t="s">
        <v>252</v>
      </c>
      <c r="F45" s="9">
        <v>52940835</v>
      </c>
      <c r="G45" s="33">
        <v>74.900000000000006</v>
      </c>
    </row>
    <row r="46" spans="2:7" x14ac:dyDescent="0.3">
      <c r="B46" s="8" t="s">
        <v>242</v>
      </c>
      <c r="C46" s="9"/>
      <c r="D46" s="9" t="s">
        <v>250</v>
      </c>
      <c r="E46" s="9" t="s">
        <v>252</v>
      </c>
      <c r="F46" s="9">
        <v>101155737</v>
      </c>
      <c r="G46" s="33">
        <v>71.900000000000006</v>
      </c>
    </row>
    <row r="47" spans="2:7" ht="15" thickBot="1" x14ac:dyDescent="0.35">
      <c r="B47" s="14" t="s">
        <v>242</v>
      </c>
      <c r="C47" s="15"/>
      <c r="D47" s="15" t="s">
        <v>251</v>
      </c>
      <c r="E47" s="15" t="s">
        <v>252</v>
      </c>
      <c r="F47" s="15">
        <v>101279080</v>
      </c>
      <c r="G47" s="41">
        <v>1690.9</v>
      </c>
    </row>
    <row r="48" spans="2:7" ht="15" thickBot="1" x14ac:dyDescent="0.35">
      <c r="G48" s="22">
        <f>SUM(G42:G47)</f>
        <v>2174.4</v>
      </c>
    </row>
    <row r="50" spans="2:7" ht="15" thickBot="1" x14ac:dyDescent="0.35"/>
    <row r="51" spans="2:7" x14ac:dyDescent="0.3">
      <c r="B51" s="3" t="s">
        <v>221</v>
      </c>
      <c r="C51" s="4" t="s">
        <v>225</v>
      </c>
      <c r="D51" s="4" t="s">
        <v>260</v>
      </c>
      <c r="E51" s="4" t="s">
        <v>257</v>
      </c>
      <c r="F51" s="4">
        <v>54943813</v>
      </c>
      <c r="G51" s="30">
        <v>74.900000000000006</v>
      </c>
    </row>
    <row r="52" spans="2:7" x14ac:dyDescent="0.3">
      <c r="B52" s="8" t="s">
        <v>221</v>
      </c>
      <c r="C52" s="9" t="s">
        <v>226</v>
      </c>
      <c r="D52" s="9" t="s">
        <v>259</v>
      </c>
      <c r="E52" s="9" t="s">
        <v>257</v>
      </c>
      <c r="F52" s="9">
        <v>51208378</v>
      </c>
      <c r="G52" s="33">
        <v>120.9</v>
      </c>
    </row>
    <row r="53" spans="2:7" x14ac:dyDescent="0.3">
      <c r="B53" s="8" t="s">
        <v>221</v>
      </c>
      <c r="C53" s="9" t="s">
        <v>227</v>
      </c>
      <c r="D53" s="9" t="s">
        <v>261</v>
      </c>
      <c r="E53" s="9" t="s">
        <v>257</v>
      </c>
      <c r="F53" s="9">
        <v>64390999</v>
      </c>
      <c r="G53" s="33">
        <v>140.9</v>
      </c>
    </row>
    <row r="54" spans="2:7" x14ac:dyDescent="0.3">
      <c r="B54" s="8" t="s">
        <v>221</v>
      </c>
      <c r="C54" s="9" t="s">
        <v>224</v>
      </c>
      <c r="D54" s="9" t="s">
        <v>262</v>
      </c>
      <c r="E54" s="9" t="s">
        <v>257</v>
      </c>
      <c r="F54" s="9">
        <v>52940835</v>
      </c>
      <c r="G54" s="33">
        <v>74.900000000000006</v>
      </c>
    </row>
    <row r="55" spans="2:7" x14ac:dyDescent="0.3">
      <c r="B55" s="8" t="s">
        <v>242</v>
      </c>
      <c r="C55" s="9"/>
      <c r="D55" s="9" t="s">
        <v>263</v>
      </c>
      <c r="E55" s="9" t="s">
        <v>257</v>
      </c>
      <c r="F55" s="9">
        <v>101155737</v>
      </c>
      <c r="G55" s="33">
        <v>79.900000000000006</v>
      </c>
    </row>
    <row r="56" spans="2:7" ht="15" thickBot="1" x14ac:dyDescent="0.35">
      <c r="B56" s="14" t="s">
        <v>242</v>
      </c>
      <c r="C56" s="15"/>
      <c r="D56" s="15" t="s">
        <v>264</v>
      </c>
      <c r="E56" s="15" t="s">
        <v>257</v>
      </c>
      <c r="F56" s="15">
        <v>101279080</v>
      </c>
      <c r="G56" s="41">
        <v>1838.9</v>
      </c>
    </row>
    <row r="57" spans="2:7" ht="15" thickBot="1" x14ac:dyDescent="0.35">
      <c r="G57" s="22">
        <f>SUM(G51:G56)</f>
        <v>2330.4</v>
      </c>
    </row>
    <row r="58" spans="2:7" ht="15" thickBot="1" x14ac:dyDescent="0.35"/>
    <row r="59" spans="2:7" x14ac:dyDescent="0.3">
      <c r="B59" s="3" t="s">
        <v>242</v>
      </c>
      <c r="C59" s="4"/>
      <c r="D59" s="4" t="s">
        <v>265</v>
      </c>
      <c r="E59" s="4" t="s">
        <v>258</v>
      </c>
      <c r="F59" s="4">
        <v>101155737</v>
      </c>
      <c r="G59" s="30">
        <v>475.9</v>
      </c>
    </row>
    <row r="60" spans="2:7" x14ac:dyDescent="0.3">
      <c r="B60" s="8" t="s">
        <v>242</v>
      </c>
      <c r="C60" s="9"/>
      <c r="D60" s="9" t="s">
        <v>266</v>
      </c>
      <c r="E60" s="9" t="s">
        <v>258</v>
      </c>
      <c r="F60" s="9">
        <v>101279080</v>
      </c>
      <c r="G60" s="33">
        <v>12334</v>
      </c>
    </row>
    <row r="61" spans="2:7" x14ac:dyDescent="0.3">
      <c r="B61" s="8" t="s">
        <v>242</v>
      </c>
      <c r="C61" s="9"/>
      <c r="D61" s="9" t="s">
        <v>267</v>
      </c>
      <c r="E61" s="9" t="s">
        <v>268</v>
      </c>
      <c r="F61" s="9">
        <v>101155737</v>
      </c>
      <c r="G61" s="33">
        <v>75.900000000000006</v>
      </c>
    </row>
    <row r="62" spans="2:7" ht="15" thickBot="1" x14ac:dyDescent="0.35">
      <c r="B62" s="14" t="s">
        <v>242</v>
      </c>
      <c r="C62" s="15"/>
      <c r="D62" s="15" t="s">
        <v>269</v>
      </c>
      <c r="E62" s="15" t="s">
        <v>268</v>
      </c>
      <c r="F62" s="15">
        <v>101279080</v>
      </c>
      <c r="G62" s="41">
        <v>2215.3000000000002</v>
      </c>
    </row>
    <row r="63" spans="2:7" ht="15" thickBot="1" x14ac:dyDescent="0.35">
      <c r="G63" s="22">
        <f>SUM(G59:G62)</f>
        <v>15101.099999999999</v>
      </c>
    </row>
    <row r="65" spans="2:9" ht="15" thickBot="1" x14ac:dyDescent="0.35"/>
    <row r="66" spans="2:9" x14ac:dyDescent="0.3">
      <c r="B66" s="3" t="s">
        <v>242</v>
      </c>
      <c r="C66" s="4"/>
      <c r="D66" s="4" t="s">
        <v>270</v>
      </c>
      <c r="E66" s="4" t="s">
        <v>272</v>
      </c>
      <c r="F66" s="4">
        <v>101155737</v>
      </c>
      <c r="G66" s="30">
        <v>75.900000000000006</v>
      </c>
    </row>
    <row r="67" spans="2:9" x14ac:dyDescent="0.3">
      <c r="B67" s="8" t="s">
        <v>242</v>
      </c>
      <c r="C67" s="9"/>
      <c r="D67" s="9" t="s">
        <v>271</v>
      </c>
      <c r="E67" s="9" t="s">
        <v>272</v>
      </c>
      <c r="F67" s="9">
        <v>101279080</v>
      </c>
      <c r="G67" s="33">
        <v>5111.8999999999996</v>
      </c>
      <c r="I67">
        <v>590.6</v>
      </c>
    </row>
    <row r="68" spans="2:9" x14ac:dyDescent="0.3">
      <c r="B68" s="8" t="s">
        <v>242</v>
      </c>
      <c r="C68" s="9"/>
      <c r="D68" s="9" t="s">
        <v>273</v>
      </c>
      <c r="E68" s="9" t="s">
        <v>274</v>
      </c>
      <c r="F68" s="9">
        <v>101155737</v>
      </c>
      <c r="G68" s="33">
        <v>75.900000000000006</v>
      </c>
      <c r="I68">
        <v>150</v>
      </c>
    </row>
    <row r="69" spans="2:9" ht="15" thickBot="1" x14ac:dyDescent="0.35">
      <c r="B69" s="14" t="s">
        <v>242</v>
      </c>
      <c r="C69" s="15"/>
      <c r="D69" s="15" t="s">
        <v>275</v>
      </c>
      <c r="E69" s="15" t="s">
        <v>274</v>
      </c>
      <c r="F69" s="15">
        <v>101279080</v>
      </c>
      <c r="G69" s="41">
        <v>2468</v>
      </c>
      <c r="I69">
        <v>61</v>
      </c>
    </row>
    <row r="70" spans="2:9" ht="15" thickBot="1" x14ac:dyDescent="0.35">
      <c r="G70" s="22">
        <f>SUM(G66:G69)</f>
        <v>7731.6999999999989</v>
      </c>
      <c r="I70">
        <v>699</v>
      </c>
    </row>
    <row r="71" spans="2:9" x14ac:dyDescent="0.3">
      <c r="I71">
        <v>52.8</v>
      </c>
    </row>
    <row r="72" spans="2:9" x14ac:dyDescent="0.3">
      <c r="I72">
        <f>122.88*4.1</f>
        <v>503.80799999999994</v>
      </c>
    </row>
    <row r="73" spans="2:9" x14ac:dyDescent="0.3">
      <c r="I73">
        <v>350</v>
      </c>
    </row>
    <row r="74" spans="2:9" ht="15" thickBot="1" x14ac:dyDescent="0.35"/>
    <row r="75" spans="2:9" x14ac:dyDescent="0.3">
      <c r="B75" s="3" t="s">
        <v>242</v>
      </c>
      <c r="C75" s="4"/>
      <c r="D75" s="4" t="s">
        <v>276</v>
      </c>
      <c r="E75" s="4" t="s">
        <v>278</v>
      </c>
      <c r="F75" s="4">
        <v>101155737</v>
      </c>
      <c r="G75" s="30">
        <v>75.900000000000006</v>
      </c>
    </row>
    <row r="76" spans="2:9" ht="15" thickBot="1" x14ac:dyDescent="0.35">
      <c r="B76" s="14" t="s">
        <v>242</v>
      </c>
      <c r="C76" s="15"/>
      <c r="D76" s="15" t="s">
        <v>277</v>
      </c>
      <c r="E76" s="15" t="s">
        <v>278</v>
      </c>
      <c r="F76" s="15">
        <v>101279080</v>
      </c>
      <c r="G76" s="41">
        <v>2404.9</v>
      </c>
      <c r="I76">
        <f>SUM(I67:I75)</f>
        <v>2407.2079999999996</v>
      </c>
    </row>
    <row r="77" spans="2:9" ht="15" thickBot="1" x14ac:dyDescent="0.35">
      <c r="G77" s="22">
        <f>SUM(G75:G76)</f>
        <v>2480.8000000000002</v>
      </c>
    </row>
    <row r="81" spans="2:7" ht="15" thickBot="1" x14ac:dyDescent="0.35"/>
    <row r="82" spans="2:7" x14ac:dyDescent="0.3">
      <c r="B82" s="3" t="s">
        <v>242</v>
      </c>
      <c r="C82" s="4"/>
      <c r="D82" s="4" t="s">
        <v>280</v>
      </c>
      <c r="E82" s="4" t="s">
        <v>279</v>
      </c>
      <c r="F82" s="4">
        <v>101155737</v>
      </c>
      <c r="G82" s="30">
        <v>7.2</v>
      </c>
    </row>
    <row r="83" spans="2:7" ht="15" thickBot="1" x14ac:dyDescent="0.35">
      <c r="B83" s="14" t="s">
        <v>242</v>
      </c>
      <c r="C83" s="15"/>
      <c r="D83" s="15" t="s">
        <v>280</v>
      </c>
      <c r="E83" s="15" t="s">
        <v>279</v>
      </c>
      <c r="F83" s="15">
        <v>101279080</v>
      </c>
      <c r="G83" s="41">
        <v>3142.2</v>
      </c>
    </row>
    <row r="84" spans="2:7" ht="15" thickBot="1" x14ac:dyDescent="0.35">
      <c r="G84" s="22">
        <f>SUM(G82:G83)</f>
        <v>3149.3999999999996</v>
      </c>
    </row>
    <row r="87" spans="2:7" ht="15" thickBot="1" x14ac:dyDescent="0.35"/>
    <row r="88" spans="2:7" x14ac:dyDescent="0.3">
      <c r="B88" s="3" t="s">
        <v>242</v>
      </c>
      <c r="C88" s="4"/>
      <c r="D88" s="4" t="s">
        <v>285</v>
      </c>
      <c r="E88" s="4" t="s">
        <v>281</v>
      </c>
      <c r="F88" s="4">
        <v>101155737</v>
      </c>
      <c r="G88" s="30">
        <v>75.900000000000006</v>
      </c>
    </row>
    <row r="89" spans="2:7" x14ac:dyDescent="0.3">
      <c r="B89" s="8" t="s">
        <v>242</v>
      </c>
      <c r="C89" s="9"/>
      <c r="D89" s="9" t="s">
        <v>286</v>
      </c>
      <c r="E89" s="9" t="s">
        <v>281</v>
      </c>
      <c r="F89" s="9">
        <v>101279080</v>
      </c>
      <c r="G89" s="33">
        <v>2456.6999999999998</v>
      </c>
    </row>
    <row r="90" spans="2:7" x14ac:dyDescent="0.3">
      <c r="B90" s="8" t="s">
        <v>242</v>
      </c>
      <c r="C90" s="9"/>
      <c r="D90" s="9" t="s">
        <v>283</v>
      </c>
      <c r="E90" s="9" t="s">
        <v>282</v>
      </c>
      <c r="F90" s="9">
        <v>101155737</v>
      </c>
      <c r="G90" s="33">
        <v>75.900000000000006</v>
      </c>
    </row>
    <row r="91" spans="2:7" ht="15" thickBot="1" x14ac:dyDescent="0.35">
      <c r="B91" s="14" t="s">
        <v>242</v>
      </c>
      <c r="C91" s="15"/>
      <c r="D91" s="15" t="s">
        <v>284</v>
      </c>
      <c r="E91" s="15" t="s">
        <v>282</v>
      </c>
      <c r="F91" s="15">
        <v>101279080</v>
      </c>
      <c r="G91" s="41">
        <v>2441.9</v>
      </c>
    </row>
    <row r="92" spans="2:7" ht="15" thickBot="1" x14ac:dyDescent="0.35">
      <c r="G92" s="22">
        <f>SUM(G88:G91)</f>
        <v>5050.3999999999996</v>
      </c>
    </row>
    <row r="94" spans="2:7" ht="15" thickBot="1" x14ac:dyDescent="0.35"/>
    <row r="95" spans="2:7" x14ac:dyDescent="0.3">
      <c r="B95" s="3" t="s">
        <v>242</v>
      </c>
      <c r="C95" s="4"/>
      <c r="D95" s="4" t="s">
        <v>288</v>
      </c>
      <c r="E95" s="4" t="s">
        <v>287</v>
      </c>
      <c r="F95" s="4">
        <v>101155737</v>
      </c>
      <c r="G95" s="30">
        <v>75.900000000000006</v>
      </c>
    </row>
    <row r="96" spans="2:7" ht="15" thickBot="1" x14ac:dyDescent="0.35">
      <c r="B96" s="14" t="s">
        <v>242</v>
      </c>
      <c r="C96" s="15"/>
      <c r="D96" s="15" t="s">
        <v>289</v>
      </c>
      <c r="E96" s="15" t="s">
        <v>287</v>
      </c>
      <c r="F96" s="15">
        <v>101279080</v>
      </c>
      <c r="G96" s="41">
        <v>2442</v>
      </c>
    </row>
    <row r="97" spans="2:7" ht="15" thickBot="1" x14ac:dyDescent="0.35">
      <c r="G97" s="22">
        <f>SUM(G95:G96)</f>
        <v>2517.9</v>
      </c>
    </row>
    <row r="101" spans="2:7" ht="15" thickBot="1" x14ac:dyDescent="0.35"/>
    <row r="102" spans="2:7" x14ac:dyDescent="0.3">
      <c r="B102" s="3" t="s">
        <v>242</v>
      </c>
      <c r="C102" s="4"/>
      <c r="D102" s="4" t="s">
        <v>288</v>
      </c>
      <c r="E102" s="4" t="s">
        <v>290</v>
      </c>
      <c r="F102" s="4">
        <v>101155737</v>
      </c>
      <c r="G102" s="30">
        <v>75.900000000000006</v>
      </c>
    </row>
    <row r="103" spans="2:7" ht="15" thickBot="1" x14ac:dyDescent="0.35">
      <c r="B103" s="14" t="s">
        <v>242</v>
      </c>
      <c r="C103" s="15"/>
      <c r="D103" s="15" t="s">
        <v>289</v>
      </c>
      <c r="E103" s="15" t="s">
        <v>290</v>
      </c>
      <c r="F103" s="15">
        <v>101279080</v>
      </c>
      <c r="G103" s="41">
        <v>3466</v>
      </c>
    </row>
    <row r="104" spans="2:7" ht="15" thickBot="1" x14ac:dyDescent="0.35">
      <c r="G104" s="22">
        <f>SUM(G102:G103)</f>
        <v>3541.9</v>
      </c>
    </row>
  </sheetData>
  <mergeCells count="1">
    <mergeCell ref="J3:K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F9:P17"/>
  <sheetViews>
    <sheetView workbookViewId="0">
      <selection activeCell="P15" sqref="P15"/>
    </sheetView>
  </sheetViews>
  <sheetFormatPr baseColWidth="10" defaultRowHeight="14.4" x14ac:dyDescent="0.3"/>
  <sheetData>
    <row r="9" spans="6:16" x14ac:dyDescent="0.3">
      <c r="F9" s="188">
        <v>3492</v>
      </c>
      <c r="G9" s="188"/>
    </row>
    <row r="10" spans="6:16" x14ac:dyDescent="0.3">
      <c r="F10" s="188">
        <v>3480</v>
      </c>
      <c r="G10" s="188"/>
      <c r="I10" t="s">
        <v>228</v>
      </c>
      <c r="J10" s="104">
        <v>1259.52</v>
      </c>
    </row>
    <row r="11" spans="6:16" x14ac:dyDescent="0.3">
      <c r="F11" s="195">
        <f>SUM(F9:F10)</f>
        <v>6972</v>
      </c>
      <c r="G11" s="188"/>
    </row>
    <row r="12" spans="6:16" x14ac:dyDescent="0.3">
      <c r="F12" s="188"/>
      <c r="G12" s="188"/>
      <c r="J12" s="104">
        <f>+J10-F11</f>
        <v>-5712.48</v>
      </c>
      <c r="L12" t="s">
        <v>15</v>
      </c>
      <c r="M12" s="104">
        <v>2013.93</v>
      </c>
      <c r="N12" s="196">
        <f>+M12/$M$17</f>
        <v>9.6268900718169945E-2</v>
      </c>
      <c r="O12" s="197">
        <f>+$J$12*N12</f>
        <v>-549.93416997453141</v>
      </c>
      <c r="P12">
        <v>14.68</v>
      </c>
    </row>
    <row r="13" spans="6:16" x14ac:dyDescent="0.3">
      <c r="L13" t="s">
        <v>44</v>
      </c>
      <c r="M13" s="104">
        <v>3457.32</v>
      </c>
      <c r="N13" s="196">
        <f t="shared" ref="N13:N16" si="0">+M13/$M$17</f>
        <v>0.16526512631071752</v>
      </c>
      <c r="O13" s="197">
        <f t="shared" ref="O13:O16" si="1">+$J$12*N13</f>
        <v>-944.07372874744749</v>
      </c>
    </row>
    <row r="14" spans="6:16" x14ac:dyDescent="0.3">
      <c r="L14" t="s">
        <v>46</v>
      </c>
      <c r="M14" s="104">
        <v>4766.3999999999996</v>
      </c>
      <c r="N14" s="196">
        <f t="shared" si="0"/>
        <v>0.22784113071610493</v>
      </c>
      <c r="O14" s="197">
        <f t="shared" si="1"/>
        <v>-1301.537902393135</v>
      </c>
    </row>
    <row r="15" spans="6:16" x14ac:dyDescent="0.3">
      <c r="L15" t="s">
        <v>38</v>
      </c>
      <c r="M15" s="104">
        <v>6021.29</v>
      </c>
      <c r="N15" s="196">
        <f t="shared" si="0"/>
        <v>0.28782677114165311</v>
      </c>
      <c r="O15" s="197">
        <f t="shared" si="1"/>
        <v>-1644.2046736112704</v>
      </c>
    </row>
    <row r="16" spans="6:16" x14ac:dyDescent="0.3">
      <c r="L16" t="s">
        <v>29</v>
      </c>
      <c r="M16" s="104">
        <v>4660.8999999999996</v>
      </c>
      <c r="N16" s="196">
        <f t="shared" si="0"/>
        <v>0.22279807111335462</v>
      </c>
      <c r="O16" s="197">
        <f t="shared" si="1"/>
        <v>-1272.729525273616</v>
      </c>
    </row>
    <row r="17" spans="13:15" x14ac:dyDescent="0.3">
      <c r="M17" s="104">
        <f>SUM(M12:M16)</f>
        <v>20919.839999999997</v>
      </c>
      <c r="N17" s="196">
        <f>SUM(N12:N16)</f>
        <v>1.0000000000000002</v>
      </c>
      <c r="O17">
        <f>+J17*$M$7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2:R61"/>
  <sheetViews>
    <sheetView tabSelected="1" topLeftCell="B4" zoomScale="130" zoomScaleNormal="130" workbookViewId="0">
      <selection activeCell="O17" activeCellId="1" sqref="O44 O17"/>
    </sheetView>
  </sheetViews>
  <sheetFormatPr baseColWidth="10" defaultColWidth="11.44140625" defaultRowHeight="10.199999999999999" x14ac:dyDescent="0.2"/>
  <cols>
    <col min="1" max="1" width="20" style="115" customWidth="1"/>
    <col min="2" max="2" width="10.33203125" style="115" bestFit="1" customWidth="1"/>
    <col min="3" max="3" width="4.33203125" style="115" customWidth="1"/>
    <col min="4" max="4" width="15.21875" style="115" customWidth="1"/>
    <col min="5" max="5" width="18.6640625" style="115" hidden="1" customWidth="1"/>
    <col min="6" max="6" width="12.33203125" style="115" customWidth="1"/>
    <col min="7" max="7" width="17.5546875" style="115" hidden="1" customWidth="1"/>
    <col min="8" max="8" width="11.33203125" style="115" hidden="1" customWidth="1"/>
    <col min="9" max="9" width="14.6640625" style="115" hidden="1" customWidth="1"/>
    <col min="10" max="10" width="11.88671875" style="115" hidden="1" customWidth="1"/>
    <col min="11" max="11" width="10.33203125" style="115" hidden="1" customWidth="1"/>
    <col min="12" max="12" width="11.33203125" style="115" hidden="1" customWidth="1"/>
    <col min="13" max="13" width="14" style="115" hidden="1" customWidth="1"/>
    <col min="14" max="14" width="11.44140625" style="115" customWidth="1"/>
    <col min="15" max="16384" width="11.44140625" style="115"/>
  </cols>
  <sheetData>
    <row r="2" spans="1:15" ht="10.8" thickBot="1" x14ac:dyDescent="0.25"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5" ht="20.399999999999999" x14ac:dyDescent="0.2">
      <c r="B3" s="146" t="s">
        <v>1</v>
      </c>
      <c r="C3" s="147" t="s">
        <v>2</v>
      </c>
      <c r="D3" s="147" t="s">
        <v>3</v>
      </c>
      <c r="E3" s="147" t="s">
        <v>4</v>
      </c>
      <c r="F3" s="147" t="s">
        <v>6</v>
      </c>
      <c r="G3" s="147" t="s">
        <v>7</v>
      </c>
      <c r="H3" s="147" t="s">
        <v>8</v>
      </c>
      <c r="I3" s="147" t="s">
        <v>9</v>
      </c>
      <c r="J3" s="147" t="s">
        <v>10</v>
      </c>
      <c r="K3" s="147" t="s">
        <v>11</v>
      </c>
      <c r="L3" s="148" t="s">
        <v>12</v>
      </c>
      <c r="M3" s="149" t="s">
        <v>13</v>
      </c>
    </row>
    <row r="4" spans="1:15" ht="10.8" thickBot="1" x14ac:dyDescent="0.25">
      <c r="B4" s="116" t="s">
        <v>72</v>
      </c>
      <c r="C4" s="117"/>
      <c r="D4" s="117" t="s">
        <v>190</v>
      </c>
      <c r="E4" s="117" t="s">
        <v>191</v>
      </c>
      <c r="F4" s="118">
        <v>969334823</v>
      </c>
      <c r="G4" s="117"/>
      <c r="H4" s="119"/>
      <c r="I4" s="119"/>
      <c r="J4" s="119"/>
      <c r="K4" s="119"/>
      <c r="L4" s="119"/>
      <c r="M4" s="143">
        <v>79.900000000000006</v>
      </c>
      <c r="N4" s="115">
        <v>64.319999999999993</v>
      </c>
      <c r="O4" s="307">
        <f>+N4*1.18</f>
        <v>75.897599999999983</v>
      </c>
    </row>
    <row r="5" spans="1:15" ht="10.8" thickBot="1" x14ac:dyDescent="0.25">
      <c r="H5" s="120"/>
      <c r="I5" s="120"/>
      <c r="J5" s="120"/>
      <c r="K5" s="120"/>
      <c r="L5" s="120"/>
      <c r="M5" s="121">
        <f>SUM(M4:M4)</f>
        <v>79.900000000000006</v>
      </c>
    </row>
    <row r="6" spans="1:15" x14ac:dyDescent="0.2"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5" ht="10.8" thickBot="1" x14ac:dyDescent="0.25"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5" ht="20.399999999999999" x14ac:dyDescent="0.2">
      <c r="B8" s="146" t="s">
        <v>1</v>
      </c>
      <c r="C8" s="147" t="s">
        <v>2</v>
      </c>
      <c r="D8" s="147" t="s">
        <v>3</v>
      </c>
      <c r="E8" s="147" t="s">
        <v>4</v>
      </c>
      <c r="F8" s="147" t="s">
        <v>6</v>
      </c>
      <c r="G8" s="147" t="s">
        <v>7</v>
      </c>
      <c r="H8" s="147" t="s">
        <v>8</v>
      </c>
      <c r="I8" s="147" t="s">
        <v>9</v>
      </c>
      <c r="J8" s="147" t="s">
        <v>10</v>
      </c>
      <c r="K8" s="147" t="s">
        <v>11</v>
      </c>
      <c r="L8" s="148" t="s">
        <v>12</v>
      </c>
      <c r="M8" s="149" t="s">
        <v>13</v>
      </c>
    </row>
    <row r="9" spans="1:15" ht="10.8" thickBot="1" x14ac:dyDescent="0.25">
      <c r="A9" s="115" t="s">
        <v>233</v>
      </c>
      <c r="B9" s="116" t="s">
        <v>72</v>
      </c>
      <c r="C9" s="117"/>
      <c r="D9" s="117" t="s">
        <v>188</v>
      </c>
      <c r="E9" s="117" t="s">
        <v>189</v>
      </c>
      <c r="F9" s="118">
        <v>997013377</v>
      </c>
      <c r="G9" s="117"/>
      <c r="H9" s="119"/>
      <c r="I9" s="119"/>
      <c r="J9" s="119"/>
      <c r="K9" s="119"/>
      <c r="L9" s="119"/>
      <c r="M9" s="143">
        <v>29.9</v>
      </c>
    </row>
    <row r="10" spans="1:15" ht="10.8" thickBot="1" x14ac:dyDescent="0.25">
      <c r="H10" s="120"/>
      <c r="I10" s="120"/>
      <c r="J10" s="120"/>
      <c r="K10" s="120"/>
      <c r="L10" s="120"/>
      <c r="M10" s="121">
        <f>SUM(M9:M9)</f>
        <v>29.9</v>
      </c>
    </row>
    <row r="11" spans="1:15" ht="10.8" thickBot="1" x14ac:dyDescent="0.25">
      <c r="L11" s="122"/>
    </row>
    <row r="12" spans="1:15" ht="21" thickBot="1" x14ac:dyDescent="0.25">
      <c r="B12" s="123" t="s">
        <v>1</v>
      </c>
      <c r="C12" s="124" t="s">
        <v>2</v>
      </c>
      <c r="D12" s="124" t="s">
        <v>3</v>
      </c>
      <c r="E12" s="124" t="s">
        <v>4</v>
      </c>
      <c r="F12" s="124" t="s">
        <v>6</v>
      </c>
      <c r="G12" s="124" t="s">
        <v>7</v>
      </c>
      <c r="H12" s="124" t="s">
        <v>9</v>
      </c>
      <c r="I12" s="124" t="s">
        <v>48</v>
      </c>
      <c r="J12" s="124" t="s">
        <v>10</v>
      </c>
      <c r="K12" s="124" t="s">
        <v>11</v>
      </c>
      <c r="L12" s="125" t="s">
        <v>12</v>
      </c>
      <c r="M12" s="126" t="s">
        <v>13</v>
      </c>
    </row>
    <row r="13" spans="1:15" x14ac:dyDescent="0.2">
      <c r="A13" s="115" t="s">
        <v>233</v>
      </c>
      <c r="B13" s="228" t="s">
        <v>29</v>
      </c>
      <c r="C13" s="229">
        <v>16</v>
      </c>
      <c r="D13" s="229" t="s">
        <v>196</v>
      </c>
      <c r="E13" s="229" t="s">
        <v>193</v>
      </c>
      <c r="F13" s="230">
        <v>963748915</v>
      </c>
      <c r="G13" s="229">
        <v>2000</v>
      </c>
      <c r="H13" s="231">
        <v>33.81</v>
      </c>
      <c r="I13" s="231"/>
      <c r="J13" s="231"/>
      <c r="K13" s="231">
        <f t="shared" ref="K13:K46" si="0">(SUM(H13:J13))*1.18</f>
        <v>39.895800000000001</v>
      </c>
      <c r="L13" s="231">
        <v>-5.74</v>
      </c>
      <c r="M13" s="232">
        <f t="shared" ref="M13:M46" si="1">+K13+L13</f>
        <v>34.155799999999999</v>
      </c>
    </row>
    <row r="14" spans="1:15" x14ac:dyDescent="0.2">
      <c r="A14" s="115" t="s">
        <v>233</v>
      </c>
      <c r="B14" s="211" t="s">
        <v>42</v>
      </c>
      <c r="C14" s="153">
        <v>32</v>
      </c>
      <c r="D14" s="153" t="s">
        <v>195</v>
      </c>
      <c r="E14" s="153" t="s">
        <v>193</v>
      </c>
      <c r="F14" s="212">
        <v>997506452</v>
      </c>
      <c r="G14" s="153">
        <v>2000</v>
      </c>
      <c r="H14" s="198">
        <v>33.81</v>
      </c>
      <c r="I14" s="198"/>
      <c r="J14" s="198"/>
      <c r="K14" s="198">
        <f t="shared" si="0"/>
        <v>39.895800000000001</v>
      </c>
      <c r="L14" s="198">
        <v>-5.74</v>
      </c>
      <c r="M14" s="214">
        <f t="shared" si="1"/>
        <v>34.155799999999999</v>
      </c>
    </row>
    <row r="15" spans="1:15" x14ac:dyDescent="0.2">
      <c r="A15" s="115" t="s">
        <v>233</v>
      </c>
      <c r="B15" s="211" t="s">
        <v>42</v>
      </c>
      <c r="C15" s="153">
        <v>18</v>
      </c>
      <c r="D15" s="153" t="s">
        <v>192</v>
      </c>
      <c r="E15" s="153"/>
      <c r="F15" s="212">
        <v>965721673</v>
      </c>
      <c r="G15" s="153">
        <v>2000</v>
      </c>
      <c r="H15" s="198">
        <v>33.81</v>
      </c>
      <c r="I15" s="198"/>
      <c r="J15" s="198"/>
      <c r="K15" s="198">
        <f t="shared" si="0"/>
        <v>39.895800000000001</v>
      </c>
      <c r="L15" s="198">
        <v>-5.74</v>
      </c>
      <c r="M15" s="214">
        <f t="shared" si="1"/>
        <v>34.155799999999999</v>
      </c>
    </row>
    <row r="16" spans="1:15" ht="10.8" thickBot="1" x14ac:dyDescent="0.25">
      <c r="A16" s="115" t="s">
        <v>233</v>
      </c>
      <c r="B16" s="132" t="s">
        <v>72</v>
      </c>
      <c r="C16" s="133">
        <v>22</v>
      </c>
      <c r="D16" s="138" t="s">
        <v>232</v>
      </c>
      <c r="E16" s="138"/>
      <c r="F16" s="139">
        <v>986729673</v>
      </c>
      <c r="G16" s="138">
        <v>2000</v>
      </c>
      <c r="H16" s="199">
        <v>59.24</v>
      </c>
      <c r="I16" s="140"/>
      <c r="J16" s="140"/>
      <c r="K16" s="140">
        <f t="shared" si="0"/>
        <v>69.903199999999998</v>
      </c>
      <c r="L16" s="140">
        <v>-5.75</v>
      </c>
      <c r="M16" s="141">
        <f t="shared" si="1"/>
        <v>64.153199999999998</v>
      </c>
    </row>
    <row r="17" spans="2:15" x14ac:dyDescent="0.2">
      <c r="B17" s="223" t="s">
        <v>15</v>
      </c>
      <c r="C17" s="233">
        <v>17</v>
      </c>
      <c r="D17" s="244" t="s">
        <v>118</v>
      </c>
      <c r="E17" s="245"/>
      <c r="F17" s="246">
        <v>965371454</v>
      </c>
      <c r="G17" s="245">
        <v>2000</v>
      </c>
      <c r="H17" s="247">
        <v>59.24</v>
      </c>
      <c r="I17" s="247"/>
      <c r="J17" s="247"/>
      <c r="K17" s="247">
        <f t="shared" si="0"/>
        <v>69.903199999999998</v>
      </c>
      <c r="L17" s="247">
        <v>-5.74</v>
      </c>
      <c r="M17" s="248">
        <f t="shared" si="1"/>
        <v>64.163200000000003</v>
      </c>
      <c r="N17" s="249">
        <v>64.319999999999993</v>
      </c>
      <c r="O17" s="250">
        <f>+N17*1.18</f>
        <v>75.897599999999983</v>
      </c>
    </row>
    <row r="18" spans="2:15" hidden="1" x14ac:dyDescent="0.2">
      <c r="B18" s="223" t="s">
        <v>15</v>
      </c>
      <c r="C18" s="233">
        <v>20</v>
      </c>
      <c r="D18" s="251" t="s">
        <v>50</v>
      </c>
      <c r="E18" s="224"/>
      <c r="F18" s="225">
        <v>969334825</v>
      </c>
      <c r="G18" s="224">
        <v>2000</v>
      </c>
      <c r="H18" s="226">
        <f>59.24+67.79</f>
        <v>127.03</v>
      </c>
      <c r="I18" s="226"/>
      <c r="J18" s="226"/>
      <c r="K18" s="226">
        <f t="shared" si="0"/>
        <v>149.8954</v>
      </c>
      <c r="L18" s="226">
        <v>-5.74</v>
      </c>
      <c r="M18" s="227">
        <f t="shared" si="1"/>
        <v>144.15539999999999</v>
      </c>
      <c r="N18" s="252">
        <f>64.32+67.79</f>
        <v>132.11000000000001</v>
      </c>
      <c r="O18" s="271">
        <f t="shared" ref="O18:O46" si="2">+N18*1.18</f>
        <v>155.88980000000001</v>
      </c>
    </row>
    <row r="19" spans="2:15" hidden="1" x14ac:dyDescent="0.2">
      <c r="B19" s="223" t="s">
        <v>15</v>
      </c>
      <c r="C19" s="233">
        <v>21</v>
      </c>
      <c r="D19" s="251" t="s">
        <v>291</v>
      </c>
      <c r="E19" s="224"/>
      <c r="F19" s="225">
        <v>969334830</v>
      </c>
      <c r="G19" s="224">
        <v>2000</v>
      </c>
      <c r="H19" s="226">
        <v>33.81</v>
      </c>
      <c r="I19" s="226"/>
      <c r="J19" s="226"/>
      <c r="K19" s="226">
        <f t="shared" si="0"/>
        <v>39.895800000000001</v>
      </c>
      <c r="L19" s="226">
        <v>-5.74</v>
      </c>
      <c r="M19" s="227">
        <f t="shared" si="1"/>
        <v>34.155799999999999</v>
      </c>
      <c r="N19" s="252">
        <v>64.319999999999993</v>
      </c>
      <c r="O19" s="270">
        <f t="shared" si="2"/>
        <v>75.897599999999983</v>
      </c>
    </row>
    <row r="20" spans="2:15" x14ac:dyDescent="0.2">
      <c r="B20" s="223" t="s">
        <v>15</v>
      </c>
      <c r="C20" s="233">
        <v>26</v>
      </c>
      <c r="D20" s="251" t="s">
        <v>52</v>
      </c>
      <c r="E20" s="224"/>
      <c r="F20" s="225">
        <v>989056273</v>
      </c>
      <c r="G20" s="224">
        <v>2000</v>
      </c>
      <c r="H20" s="226">
        <v>33.81</v>
      </c>
      <c r="I20" s="226"/>
      <c r="J20" s="226"/>
      <c r="K20" s="226">
        <f t="shared" si="0"/>
        <v>39.895800000000001</v>
      </c>
      <c r="L20" s="226">
        <v>-5.74</v>
      </c>
      <c r="M20" s="227">
        <f t="shared" si="1"/>
        <v>34.155799999999999</v>
      </c>
      <c r="N20" s="252">
        <v>36.36</v>
      </c>
      <c r="O20" s="253">
        <f t="shared" si="2"/>
        <v>42.904799999999994</v>
      </c>
    </row>
    <row r="21" spans="2:15" hidden="1" x14ac:dyDescent="0.2">
      <c r="B21" s="223" t="s">
        <v>15</v>
      </c>
      <c r="C21" s="233">
        <v>31</v>
      </c>
      <c r="D21" s="265" t="s">
        <v>298</v>
      </c>
      <c r="E21" s="224"/>
      <c r="F21" s="225">
        <v>997506166</v>
      </c>
      <c r="G21" s="224">
        <v>2000</v>
      </c>
      <c r="H21" s="226">
        <v>33.81</v>
      </c>
      <c r="I21" s="226"/>
      <c r="J21" s="226"/>
      <c r="K21" s="226">
        <f t="shared" si="0"/>
        <v>39.895800000000001</v>
      </c>
      <c r="L21" s="226">
        <v>-5.74</v>
      </c>
      <c r="M21" s="227">
        <f t="shared" si="1"/>
        <v>34.155799999999999</v>
      </c>
      <c r="N21" s="252">
        <v>36.36</v>
      </c>
      <c r="O21" s="269">
        <f t="shared" si="2"/>
        <v>42.904799999999994</v>
      </c>
    </row>
    <row r="22" spans="2:15" hidden="1" x14ac:dyDescent="0.2">
      <c r="B22" s="223" t="s">
        <v>15</v>
      </c>
      <c r="C22" s="233">
        <v>13</v>
      </c>
      <c r="D22" s="265" t="s">
        <v>299</v>
      </c>
      <c r="E22" s="224" t="s">
        <v>200</v>
      </c>
      <c r="F22" s="225">
        <v>961729287</v>
      </c>
      <c r="G22" s="224">
        <v>2000</v>
      </c>
      <c r="H22" s="226">
        <v>33.81</v>
      </c>
      <c r="I22" s="226"/>
      <c r="J22" s="226"/>
      <c r="K22" s="226">
        <f t="shared" si="0"/>
        <v>39.895800000000001</v>
      </c>
      <c r="L22" s="226">
        <v>-5.74</v>
      </c>
      <c r="M22" s="227">
        <f t="shared" si="1"/>
        <v>34.155799999999999</v>
      </c>
      <c r="N22" s="252">
        <v>127.03</v>
      </c>
      <c r="O22" s="270">
        <f t="shared" si="2"/>
        <v>149.8954</v>
      </c>
    </row>
    <row r="23" spans="2:15" hidden="1" x14ac:dyDescent="0.2">
      <c r="B23" s="228" t="s">
        <v>29</v>
      </c>
      <c r="C23" s="234">
        <v>9</v>
      </c>
      <c r="D23" s="266" t="s">
        <v>302</v>
      </c>
      <c r="E23" s="229"/>
      <c r="F23" s="230">
        <v>953761054</v>
      </c>
      <c r="G23" s="229">
        <v>2000</v>
      </c>
      <c r="H23" s="231">
        <v>33.81</v>
      </c>
      <c r="I23" s="231"/>
      <c r="J23" s="231"/>
      <c r="K23" s="231">
        <f t="shared" si="0"/>
        <v>39.895800000000001</v>
      </c>
      <c r="L23" s="231">
        <v>-5.74</v>
      </c>
      <c r="M23" s="232">
        <f t="shared" si="1"/>
        <v>34.155799999999999</v>
      </c>
      <c r="N23" s="252">
        <v>64.319999999999993</v>
      </c>
      <c r="O23" s="271">
        <f t="shared" si="2"/>
        <v>75.897599999999983</v>
      </c>
    </row>
    <row r="24" spans="2:15" hidden="1" x14ac:dyDescent="0.2">
      <c r="B24" s="228" t="s">
        <v>29</v>
      </c>
      <c r="C24" s="234">
        <v>23</v>
      </c>
      <c r="D24" s="254" t="s">
        <v>55</v>
      </c>
      <c r="E24" s="229"/>
      <c r="F24" s="230">
        <v>987543017</v>
      </c>
      <c r="G24" s="229">
        <v>2000</v>
      </c>
      <c r="H24" s="231">
        <v>33.81</v>
      </c>
      <c r="I24" s="231"/>
      <c r="J24" s="231"/>
      <c r="K24" s="231">
        <f t="shared" si="0"/>
        <v>39.895800000000001</v>
      </c>
      <c r="L24" s="231">
        <v>-5.74</v>
      </c>
      <c r="M24" s="232">
        <f t="shared" si="1"/>
        <v>34.155799999999999</v>
      </c>
      <c r="N24" s="252">
        <v>36.36</v>
      </c>
      <c r="O24" s="269">
        <f t="shared" si="2"/>
        <v>42.904799999999994</v>
      </c>
    </row>
    <row r="25" spans="2:15" hidden="1" x14ac:dyDescent="0.2">
      <c r="B25" s="201" t="s">
        <v>32</v>
      </c>
      <c r="C25" s="235">
        <v>4</v>
      </c>
      <c r="D25" s="255" t="s">
        <v>292</v>
      </c>
      <c r="E25" s="202" t="s">
        <v>193</v>
      </c>
      <c r="F25" s="203">
        <v>951293130</v>
      </c>
      <c r="G25" s="202">
        <v>2000</v>
      </c>
      <c r="H25" s="204">
        <v>33.81</v>
      </c>
      <c r="I25" s="204"/>
      <c r="J25" s="204"/>
      <c r="K25" s="204">
        <f t="shared" si="0"/>
        <v>39.895800000000001</v>
      </c>
      <c r="L25" s="204">
        <v>-5.74</v>
      </c>
      <c r="M25" s="205">
        <f t="shared" si="1"/>
        <v>34.155799999999999</v>
      </c>
      <c r="N25" s="252">
        <v>64.319999999999993</v>
      </c>
      <c r="O25" s="270">
        <f t="shared" si="2"/>
        <v>75.897599999999983</v>
      </c>
    </row>
    <row r="26" spans="2:15" hidden="1" x14ac:dyDescent="0.2">
      <c r="B26" s="201" t="s">
        <v>32</v>
      </c>
      <c r="C26" s="235">
        <v>3</v>
      </c>
      <c r="D26" s="255" t="s">
        <v>68</v>
      </c>
      <c r="E26" s="202"/>
      <c r="F26" s="203">
        <v>951293129</v>
      </c>
      <c r="G26" s="202">
        <v>2000</v>
      </c>
      <c r="H26" s="204">
        <v>59.24</v>
      </c>
      <c r="I26" s="204"/>
      <c r="J26" s="204"/>
      <c r="K26" s="204">
        <f t="shared" si="0"/>
        <v>69.903199999999998</v>
      </c>
      <c r="L26" s="204">
        <v>-5.74</v>
      </c>
      <c r="M26" s="205">
        <f t="shared" si="1"/>
        <v>64.163200000000003</v>
      </c>
      <c r="N26" s="252">
        <v>64.319999999999993</v>
      </c>
      <c r="O26" s="271">
        <f t="shared" si="2"/>
        <v>75.897599999999983</v>
      </c>
    </row>
    <row r="27" spans="2:15" hidden="1" x14ac:dyDescent="0.2">
      <c r="B27" s="201" t="s">
        <v>32</v>
      </c>
      <c r="C27" s="235">
        <v>34</v>
      </c>
      <c r="D27" s="255" t="s">
        <v>122</v>
      </c>
      <c r="E27" s="202"/>
      <c r="F27" s="203">
        <v>997507183</v>
      </c>
      <c r="G27" s="202">
        <v>2000</v>
      </c>
      <c r="H27" s="204">
        <v>33.81</v>
      </c>
      <c r="I27" s="204"/>
      <c r="J27" s="204"/>
      <c r="K27" s="204">
        <f t="shared" si="0"/>
        <v>39.895800000000001</v>
      </c>
      <c r="L27" s="204">
        <v>-5.74</v>
      </c>
      <c r="M27" s="205">
        <f t="shared" si="1"/>
        <v>34.155799999999999</v>
      </c>
      <c r="N27" s="252">
        <v>64.319999999999993</v>
      </c>
      <c r="O27" s="270">
        <f t="shared" si="2"/>
        <v>75.897599999999983</v>
      </c>
    </row>
    <row r="28" spans="2:15" hidden="1" x14ac:dyDescent="0.2">
      <c r="B28" s="206" t="s">
        <v>38</v>
      </c>
      <c r="C28" s="236">
        <v>14</v>
      </c>
      <c r="D28" s="256" t="s">
        <v>60</v>
      </c>
      <c r="E28" s="207"/>
      <c r="F28" s="208">
        <v>961729289</v>
      </c>
      <c r="G28" s="207">
        <v>2000</v>
      </c>
      <c r="H28" s="209">
        <v>59.24</v>
      </c>
      <c r="I28" s="209"/>
      <c r="J28" s="209"/>
      <c r="K28" s="209">
        <f t="shared" si="0"/>
        <v>69.903199999999998</v>
      </c>
      <c r="L28" s="209">
        <v>-5.74</v>
      </c>
      <c r="M28" s="210">
        <f t="shared" si="1"/>
        <v>64.163200000000003</v>
      </c>
      <c r="N28" s="252">
        <v>64.319999999999993</v>
      </c>
      <c r="O28" s="271">
        <f t="shared" si="2"/>
        <v>75.897599999999983</v>
      </c>
    </row>
    <row r="29" spans="2:15" hidden="1" x14ac:dyDescent="0.2">
      <c r="B29" s="206" t="s">
        <v>38</v>
      </c>
      <c r="C29" s="236">
        <v>15</v>
      </c>
      <c r="D29" s="256" t="s">
        <v>61</v>
      </c>
      <c r="E29" s="207"/>
      <c r="F29" s="208">
        <v>961748530</v>
      </c>
      <c r="G29" s="207">
        <v>2000</v>
      </c>
      <c r="H29" s="209">
        <v>33.81</v>
      </c>
      <c r="I29" s="209"/>
      <c r="J29" s="209"/>
      <c r="K29" s="209">
        <f t="shared" si="0"/>
        <v>39.895800000000001</v>
      </c>
      <c r="L29" s="209">
        <v>-5.74</v>
      </c>
      <c r="M29" s="210">
        <f t="shared" si="1"/>
        <v>34.155799999999999</v>
      </c>
      <c r="N29" s="252">
        <v>36.36</v>
      </c>
      <c r="O29" s="269">
        <f t="shared" si="2"/>
        <v>42.904799999999994</v>
      </c>
    </row>
    <row r="30" spans="2:15" hidden="1" x14ac:dyDescent="0.2">
      <c r="B30" s="206" t="s">
        <v>38</v>
      </c>
      <c r="C30" s="236">
        <v>33</v>
      </c>
      <c r="D30" s="256" t="s">
        <v>230</v>
      </c>
      <c r="E30" s="207"/>
      <c r="F30" s="208">
        <v>997506740</v>
      </c>
      <c r="G30" s="207">
        <v>2000</v>
      </c>
      <c r="H30" s="209">
        <v>33.81</v>
      </c>
      <c r="I30" s="209"/>
      <c r="J30" s="209"/>
      <c r="K30" s="209">
        <f t="shared" si="0"/>
        <v>39.895800000000001</v>
      </c>
      <c r="L30" s="209">
        <v>-5.74</v>
      </c>
      <c r="M30" s="210">
        <f t="shared" si="1"/>
        <v>34.155799999999999</v>
      </c>
      <c r="N30" s="252">
        <v>64.319999999999993</v>
      </c>
      <c r="O30" s="270">
        <f t="shared" si="2"/>
        <v>75.897599999999983</v>
      </c>
    </row>
    <row r="31" spans="2:15" hidden="1" x14ac:dyDescent="0.2">
      <c r="B31" s="211" t="s">
        <v>42</v>
      </c>
      <c r="C31" s="237">
        <v>1</v>
      </c>
      <c r="D31" s="257" t="s">
        <v>116</v>
      </c>
      <c r="E31" s="153"/>
      <c r="F31" s="212">
        <v>939796295</v>
      </c>
      <c r="G31" s="153">
        <v>2000</v>
      </c>
      <c r="H31" s="198">
        <v>33.81</v>
      </c>
      <c r="I31" s="198"/>
      <c r="J31" s="198"/>
      <c r="K31" s="198">
        <f t="shared" si="0"/>
        <v>39.895800000000001</v>
      </c>
      <c r="L31" s="198">
        <v>-5.74</v>
      </c>
      <c r="M31" s="214">
        <f t="shared" si="1"/>
        <v>34.155799999999999</v>
      </c>
      <c r="N31" s="252">
        <v>64.319999999999993</v>
      </c>
      <c r="O31" s="271">
        <f t="shared" si="2"/>
        <v>75.897599999999983</v>
      </c>
    </row>
    <row r="32" spans="2:15" hidden="1" x14ac:dyDescent="0.2">
      <c r="B32" s="215" t="s">
        <v>44</v>
      </c>
      <c r="C32" s="238">
        <v>29</v>
      </c>
      <c r="D32" s="258" t="s">
        <v>64</v>
      </c>
      <c r="E32" s="216"/>
      <c r="F32" s="217">
        <v>997038765</v>
      </c>
      <c r="G32" s="216">
        <v>2000</v>
      </c>
      <c r="H32" s="218">
        <v>33.81</v>
      </c>
      <c r="I32" s="218"/>
      <c r="J32" s="218"/>
      <c r="K32" s="218">
        <f t="shared" si="0"/>
        <v>39.895800000000001</v>
      </c>
      <c r="L32" s="218">
        <v>-5.74</v>
      </c>
      <c r="M32" s="219">
        <f t="shared" si="1"/>
        <v>34.155799999999999</v>
      </c>
      <c r="N32" s="252">
        <v>36.36</v>
      </c>
      <c r="O32" s="269">
        <f t="shared" si="2"/>
        <v>42.904799999999994</v>
      </c>
    </row>
    <row r="33" spans="2:18" hidden="1" x14ac:dyDescent="0.2">
      <c r="B33" s="215" t="s">
        <v>44</v>
      </c>
      <c r="C33" s="238">
        <v>8</v>
      </c>
      <c r="D33" s="264" t="s">
        <v>300</v>
      </c>
      <c r="E33" s="216" t="s">
        <v>193</v>
      </c>
      <c r="F33" s="217">
        <v>953760787</v>
      </c>
      <c r="G33" s="216">
        <v>2000</v>
      </c>
      <c r="H33" s="218">
        <v>33.81</v>
      </c>
      <c r="I33" s="218"/>
      <c r="J33" s="218"/>
      <c r="K33" s="218">
        <f t="shared" si="0"/>
        <v>39.895800000000001</v>
      </c>
      <c r="L33" s="218">
        <v>-5.74</v>
      </c>
      <c r="M33" s="219">
        <f t="shared" si="1"/>
        <v>34.155799999999999</v>
      </c>
      <c r="N33" s="252">
        <v>36.36</v>
      </c>
      <c r="O33" s="269">
        <f t="shared" si="2"/>
        <v>42.904799999999994</v>
      </c>
    </row>
    <row r="34" spans="2:18" hidden="1" x14ac:dyDescent="0.2">
      <c r="B34" s="215" t="s">
        <v>44</v>
      </c>
      <c r="C34" s="238">
        <v>11</v>
      </c>
      <c r="D34" s="258" t="s">
        <v>293</v>
      </c>
      <c r="E34" s="216"/>
      <c r="F34" s="217">
        <v>958316510</v>
      </c>
      <c r="G34" s="216">
        <v>2000</v>
      </c>
      <c r="H34" s="218">
        <v>59.24</v>
      </c>
      <c r="I34" s="218"/>
      <c r="J34" s="218"/>
      <c r="K34" s="218">
        <f t="shared" si="0"/>
        <v>69.903199999999998</v>
      </c>
      <c r="L34" s="218">
        <v>-5.74</v>
      </c>
      <c r="M34" s="219">
        <f t="shared" si="1"/>
        <v>64.163200000000003</v>
      </c>
      <c r="N34" s="252">
        <v>64.319999999999993</v>
      </c>
      <c r="O34" s="271">
        <f t="shared" si="2"/>
        <v>75.897599999999983</v>
      </c>
    </row>
    <row r="35" spans="2:18" hidden="1" x14ac:dyDescent="0.2">
      <c r="B35" s="215" t="s">
        <v>44</v>
      </c>
      <c r="C35" s="238">
        <v>12</v>
      </c>
      <c r="D35" s="258" t="s">
        <v>294</v>
      </c>
      <c r="E35" s="216"/>
      <c r="F35" s="217">
        <v>958346944</v>
      </c>
      <c r="G35" s="216">
        <v>2000</v>
      </c>
      <c r="H35" s="218">
        <v>33.81</v>
      </c>
      <c r="I35" s="218"/>
      <c r="J35" s="218"/>
      <c r="K35" s="218">
        <f t="shared" si="0"/>
        <v>39.895800000000001</v>
      </c>
      <c r="L35" s="218">
        <v>-5.74</v>
      </c>
      <c r="M35" s="219">
        <f t="shared" si="1"/>
        <v>34.155799999999999</v>
      </c>
      <c r="N35" s="252">
        <v>64.319999999999993</v>
      </c>
      <c r="O35" s="270">
        <f t="shared" si="2"/>
        <v>75.897599999999983</v>
      </c>
    </row>
    <row r="36" spans="2:18" hidden="1" x14ac:dyDescent="0.2">
      <c r="B36" s="215" t="s">
        <v>44</v>
      </c>
      <c r="C36" s="238">
        <v>28</v>
      </c>
      <c r="D36" s="258" t="s">
        <v>66</v>
      </c>
      <c r="E36" s="216"/>
      <c r="F36" s="217">
        <v>997037746</v>
      </c>
      <c r="G36" s="216">
        <v>2000</v>
      </c>
      <c r="H36" s="218">
        <v>33.81</v>
      </c>
      <c r="I36" s="218"/>
      <c r="J36" s="218"/>
      <c r="K36" s="218">
        <f t="shared" si="0"/>
        <v>39.895800000000001</v>
      </c>
      <c r="L36" s="218">
        <v>-5.74</v>
      </c>
      <c r="M36" s="219">
        <f t="shared" si="1"/>
        <v>34.155799999999999</v>
      </c>
      <c r="N36" s="252">
        <v>72.8</v>
      </c>
      <c r="O36" s="270">
        <f t="shared" si="2"/>
        <v>85.903999999999996</v>
      </c>
    </row>
    <row r="37" spans="2:18" hidden="1" x14ac:dyDescent="0.2">
      <c r="B37" s="211" t="s">
        <v>46</v>
      </c>
      <c r="C37" s="237">
        <v>5</v>
      </c>
      <c r="D37" s="257" t="s">
        <v>295</v>
      </c>
      <c r="E37" s="153"/>
      <c r="F37" s="212">
        <v>953758354</v>
      </c>
      <c r="G37" s="153">
        <v>2000</v>
      </c>
      <c r="H37" s="198">
        <v>59.24</v>
      </c>
      <c r="I37" s="198"/>
      <c r="J37" s="198"/>
      <c r="K37" s="198">
        <f t="shared" si="0"/>
        <v>69.903199999999998</v>
      </c>
      <c r="L37" s="198">
        <v>-5.74</v>
      </c>
      <c r="M37" s="213">
        <f t="shared" si="1"/>
        <v>64.163200000000003</v>
      </c>
      <c r="N37" s="252">
        <v>64.319999999999993</v>
      </c>
      <c r="O37" s="271">
        <f t="shared" si="2"/>
        <v>75.897599999999983</v>
      </c>
    </row>
    <row r="38" spans="2:18" hidden="1" x14ac:dyDescent="0.2">
      <c r="B38" s="211" t="s">
        <v>46</v>
      </c>
      <c r="C38" s="237">
        <v>6</v>
      </c>
      <c r="D38" s="267" t="s">
        <v>297</v>
      </c>
      <c r="E38" s="153"/>
      <c r="F38" s="212">
        <v>953759570</v>
      </c>
      <c r="G38" s="153">
        <v>2000</v>
      </c>
      <c r="H38" s="198">
        <v>33.81</v>
      </c>
      <c r="I38" s="198"/>
      <c r="J38" s="198"/>
      <c r="K38" s="198">
        <f t="shared" si="0"/>
        <v>39.895800000000001</v>
      </c>
      <c r="L38" s="198">
        <v>-5.75</v>
      </c>
      <c r="M38" s="213">
        <f t="shared" si="1"/>
        <v>34.145800000000001</v>
      </c>
      <c r="N38" s="252">
        <v>36.36</v>
      </c>
      <c r="O38" s="269">
        <f t="shared" si="2"/>
        <v>42.904799999999994</v>
      </c>
    </row>
    <row r="39" spans="2:18" hidden="1" x14ac:dyDescent="0.2">
      <c r="B39" s="220" t="s">
        <v>46</v>
      </c>
      <c r="C39" s="237">
        <v>7</v>
      </c>
      <c r="D39" s="259" t="s">
        <v>231</v>
      </c>
      <c r="E39" s="153"/>
      <c r="F39" s="222">
        <v>953760484</v>
      </c>
      <c r="G39" s="221">
        <v>2000</v>
      </c>
      <c r="H39" s="199">
        <v>33.81</v>
      </c>
      <c r="I39" s="198"/>
      <c r="J39" s="199"/>
      <c r="K39" s="198">
        <f t="shared" si="0"/>
        <v>39.895800000000001</v>
      </c>
      <c r="L39" s="198">
        <v>-5.75</v>
      </c>
      <c r="M39" s="213">
        <f t="shared" si="1"/>
        <v>34.145800000000001</v>
      </c>
      <c r="N39" s="252">
        <v>64.319999999999993</v>
      </c>
      <c r="O39" s="270">
        <f t="shared" si="2"/>
        <v>75.897599999999983</v>
      </c>
    </row>
    <row r="40" spans="2:18" hidden="1" x14ac:dyDescent="0.2">
      <c r="B40" s="220" t="s">
        <v>46</v>
      </c>
      <c r="C40" s="237">
        <v>10</v>
      </c>
      <c r="D40" s="259" t="s">
        <v>71</v>
      </c>
      <c r="E40" s="221"/>
      <c r="F40" s="222">
        <v>953761497</v>
      </c>
      <c r="G40" s="221">
        <v>2000</v>
      </c>
      <c r="H40" s="199">
        <v>33.81</v>
      </c>
      <c r="I40" s="198"/>
      <c r="J40" s="199"/>
      <c r="K40" s="198">
        <f t="shared" si="0"/>
        <v>39.895800000000001</v>
      </c>
      <c r="L40" s="198">
        <v>-5.75</v>
      </c>
      <c r="M40" s="213">
        <f t="shared" si="1"/>
        <v>34.145800000000001</v>
      </c>
      <c r="N40" s="252">
        <v>36.36</v>
      </c>
      <c r="O40" s="269">
        <f t="shared" si="2"/>
        <v>42.904799999999994</v>
      </c>
    </row>
    <row r="41" spans="2:18" x14ac:dyDescent="0.2">
      <c r="B41" s="137" t="s">
        <v>72</v>
      </c>
      <c r="C41" s="239">
        <v>25</v>
      </c>
      <c r="D41" s="260" t="s">
        <v>296</v>
      </c>
      <c r="E41" s="138"/>
      <c r="F41" s="139">
        <v>989056270</v>
      </c>
      <c r="G41" s="138">
        <v>5000</v>
      </c>
      <c r="H41" s="199">
        <v>169.41</v>
      </c>
      <c r="I41" s="135"/>
      <c r="J41" s="140"/>
      <c r="K41" s="135">
        <f t="shared" si="0"/>
        <v>199.90379999999999</v>
      </c>
      <c r="L41" s="135">
        <v>-5.75</v>
      </c>
      <c r="M41" s="136">
        <f t="shared" si="1"/>
        <v>194.15379999999999</v>
      </c>
      <c r="N41" s="252">
        <v>127.03</v>
      </c>
      <c r="O41" s="253">
        <f t="shared" si="2"/>
        <v>149.8954</v>
      </c>
    </row>
    <row r="42" spans="2:18" x14ac:dyDescent="0.2">
      <c r="B42" s="137" t="s">
        <v>72</v>
      </c>
      <c r="C42" s="239">
        <v>27</v>
      </c>
      <c r="D42" s="260" t="s">
        <v>76</v>
      </c>
      <c r="E42" s="138"/>
      <c r="F42" s="139">
        <v>989056282</v>
      </c>
      <c r="G42" s="138">
        <v>2000</v>
      </c>
      <c r="H42" s="199">
        <v>67.709999999999994</v>
      </c>
      <c r="I42" s="135"/>
      <c r="J42" s="140"/>
      <c r="K42" s="135">
        <f t="shared" si="0"/>
        <v>79.897799999999989</v>
      </c>
      <c r="L42" s="135">
        <v>-5.75</v>
      </c>
      <c r="M42" s="136">
        <f t="shared" si="1"/>
        <v>74.147799999999989</v>
      </c>
      <c r="N42" s="252">
        <v>127.03</v>
      </c>
      <c r="O42" s="253">
        <f t="shared" si="2"/>
        <v>149.8954</v>
      </c>
    </row>
    <row r="43" spans="2:18" x14ac:dyDescent="0.2">
      <c r="B43" s="137" t="s">
        <v>72</v>
      </c>
      <c r="C43" s="239">
        <v>29</v>
      </c>
      <c r="D43" s="268" t="s">
        <v>301</v>
      </c>
      <c r="E43" s="138"/>
      <c r="F43" s="139">
        <v>997298899</v>
      </c>
      <c r="G43" s="138">
        <v>2000</v>
      </c>
      <c r="H43" s="199">
        <f>59.24+67.79</f>
        <v>127.03</v>
      </c>
      <c r="I43" s="135"/>
      <c r="J43" s="140"/>
      <c r="K43" s="135">
        <f t="shared" si="0"/>
        <v>149.8954</v>
      </c>
      <c r="L43" s="135">
        <v>-5.75</v>
      </c>
      <c r="M43" s="136">
        <f t="shared" si="1"/>
        <v>144.1454</v>
      </c>
      <c r="N43" s="252">
        <f>36.36+67.79</f>
        <v>104.15</v>
      </c>
      <c r="O43" s="253">
        <f t="shared" si="2"/>
        <v>122.89700000000001</v>
      </c>
    </row>
    <row r="44" spans="2:18" x14ac:dyDescent="0.2">
      <c r="B44" s="137" t="s">
        <v>72</v>
      </c>
      <c r="C44" s="239">
        <v>19</v>
      </c>
      <c r="D44" s="260" t="s">
        <v>74</v>
      </c>
      <c r="E44" s="138"/>
      <c r="F44" s="139">
        <v>965797614</v>
      </c>
      <c r="G44" s="138">
        <v>2000</v>
      </c>
      <c r="H44" s="198">
        <v>59.24</v>
      </c>
      <c r="I44" s="135"/>
      <c r="J44" s="135"/>
      <c r="K44" s="140">
        <f t="shared" si="0"/>
        <v>69.903199999999998</v>
      </c>
      <c r="L44" s="135">
        <v>-5.75</v>
      </c>
      <c r="M44" s="141">
        <f t="shared" si="1"/>
        <v>64.153199999999998</v>
      </c>
      <c r="N44" s="252">
        <v>64.319999999999993</v>
      </c>
      <c r="O44" s="253">
        <f t="shared" si="2"/>
        <v>75.897599999999983</v>
      </c>
    </row>
    <row r="45" spans="2:18" x14ac:dyDescent="0.2">
      <c r="B45" s="137" t="s">
        <v>72</v>
      </c>
      <c r="C45" s="239">
        <v>24</v>
      </c>
      <c r="D45" s="260" t="s">
        <v>73</v>
      </c>
      <c r="E45" s="138"/>
      <c r="F45" s="139">
        <v>989056269</v>
      </c>
      <c r="G45" s="138">
        <v>2000</v>
      </c>
      <c r="H45" s="199">
        <f>59.27+67.79</f>
        <v>127.06</v>
      </c>
      <c r="I45" s="135"/>
      <c r="J45" s="140"/>
      <c r="K45" s="140">
        <f t="shared" si="0"/>
        <v>149.9308</v>
      </c>
      <c r="L45" s="135">
        <v>-5.75</v>
      </c>
      <c r="M45" s="141">
        <f t="shared" si="1"/>
        <v>144.1808</v>
      </c>
      <c r="N45" s="252">
        <f>64.32+67.79</f>
        <v>132.11000000000001</v>
      </c>
      <c r="O45" s="253">
        <f t="shared" si="2"/>
        <v>155.88980000000001</v>
      </c>
    </row>
    <row r="46" spans="2:18" ht="10.8" thickBot="1" x14ac:dyDescent="0.25">
      <c r="B46" s="137" t="s">
        <v>72</v>
      </c>
      <c r="C46" s="239">
        <v>2</v>
      </c>
      <c r="D46" s="116" t="s">
        <v>78</v>
      </c>
      <c r="E46" s="117"/>
      <c r="F46" s="118">
        <v>941880498</v>
      </c>
      <c r="G46" s="117">
        <v>2000</v>
      </c>
      <c r="H46" s="261">
        <v>59.24</v>
      </c>
      <c r="I46" s="119"/>
      <c r="J46" s="119"/>
      <c r="K46" s="119">
        <f t="shared" si="0"/>
        <v>69.903199999999998</v>
      </c>
      <c r="L46" s="119">
        <v>-5.75</v>
      </c>
      <c r="M46" s="143">
        <f t="shared" si="1"/>
        <v>64.153199999999998</v>
      </c>
      <c r="N46" s="262">
        <v>55.85</v>
      </c>
      <c r="O46" s="263">
        <f t="shared" si="2"/>
        <v>65.902999999999992</v>
      </c>
      <c r="Q46" s="122">
        <f>+O17+O20+O41+O42+O43+O44+O45+O46</f>
        <v>839.18060000000003</v>
      </c>
      <c r="R46" s="115">
        <f>+Q46/28</f>
        <v>29.970735714285716</v>
      </c>
    </row>
    <row r="47" spans="2:18" ht="10.8" thickBot="1" x14ac:dyDescent="0.25">
      <c r="B47" s="142"/>
      <c r="C47" s="117"/>
      <c r="D47" s="240"/>
      <c r="E47" s="240"/>
      <c r="F47" s="241"/>
      <c r="G47" s="240"/>
      <c r="H47" s="242"/>
      <c r="I47" s="242"/>
      <c r="J47" s="242"/>
      <c r="K47" s="242"/>
      <c r="L47" s="242"/>
      <c r="M47" s="243"/>
    </row>
    <row r="48" spans="2:18" ht="10.8" thickBot="1" x14ac:dyDescent="0.25">
      <c r="H48" s="120">
        <f t="shared" ref="H48:M48" si="3">SUM(H13:H47)</f>
        <v>1802.1699999999994</v>
      </c>
      <c r="I48" s="120">
        <f t="shared" si="3"/>
        <v>0</v>
      </c>
      <c r="J48" s="120">
        <f t="shared" si="3"/>
        <v>0</v>
      </c>
      <c r="K48" s="120">
        <f t="shared" si="3"/>
        <v>2126.5605999999998</v>
      </c>
      <c r="L48" s="120">
        <f t="shared" si="3"/>
        <v>-195.26</v>
      </c>
      <c r="M48" s="144">
        <f t="shared" si="3"/>
        <v>1931.3006</v>
      </c>
      <c r="N48" s="120">
        <f>+SUM(N17:N46)</f>
        <v>2069.4699999999993</v>
      </c>
      <c r="O48" s="120">
        <f>+SUM(O17:O46)</f>
        <v>2441.9745999999996</v>
      </c>
    </row>
    <row r="49" spans="4:15" x14ac:dyDescent="0.2">
      <c r="N49" s="145"/>
      <c r="O49" s="120"/>
    </row>
    <row r="50" spans="4:15" x14ac:dyDescent="0.2">
      <c r="M50" s="122"/>
      <c r="O50" s="120">
        <v>2441.9699999999998</v>
      </c>
    </row>
    <row r="51" spans="4:15" x14ac:dyDescent="0.2">
      <c r="D51" s="115" t="s">
        <v>303</v>
      </c>
      <c r="K51" s="200"/>
      <c r="M51" s="120"/>
      <c r="O51" s="120">
        <f>+O50-O48</f>
        <v>-4.5999999997548002E-3</v>
      </c>
    </row>
    <row r="52" spans="4:15" x14ac:dyDescent="0.2">
      <c r="L52" s="120">
        <v>1931.3</v>
      </c>
      <c r="M52" s="120">
        <f>+M48-L52</f>
        <v>6.0000000007676135E-4</v>
      </c>
    </row>
    <row r="53" spans="4:15" x14ac:dyDescent="0.2">
      <c r="L53" s="120">
        <f>+M52/34</f>
        <v>1.7647058825787099E-5</v>
      </c>
      <c r="M53" s="120"/>
    </row>
    <row r="56" spans="4:15" ht="10.8" thickBot="1" x14ac:dyDescent="0.25"/>
    <row r="57" spans="4:15" x14ac:dyDescent="0.2">
      <c r="E57" s="159" t="s">
        <v>201</v>
      </c>
      <c r="F57" s="160">
        <v>39.9</v>
      </c>
    </row>
    <row r="58" spans="4:15" x14ac:dyDescent="0.2">
      <c r="E58" s="161" t="s">
        <v>202</v>
      </c>
      <c r="F58" s="162">
        <v>29.9</v>
      </c>
    </row>
    <row r="59" spans="4:15" x14ac:dyDescent="0.2">
      <c r="E59" s="161" t="s">
        <v>203</v>
      </c>
      <c r="F59" s="162">
        <v>79.900000000000006</v>
      </c>
    </row>
    <row r="60" spans="4:15" ht="10.8" thickBot="1" x14ac:dyDescent="0.25">
      <c r="E60" s="163" t="s">
        <v>204</v>
      </c>
      <c r="F60" s="164">
        <v>2246.3000000000002</v>
      </c>
    </row>
    <row r="61" spans="4:15" ht="10.8" thickBot="1" x14ac:dyDescent="0.25">
      <c r="E61" s="157"/>
      <c r="F61" s="158">
        <f>SUM(F57:F60)</f>
        <v>2396</v>
      </c>
    </row>
  </sheetData>
  <autoFilter ref="D12:O46" xr:uid="{00000000-0001-0000-0700-000000000000}">
    <filterColumn colId="11">
      <colorFilter dxfId="0"/>
    </filterColumn>
  </autoFilter>
  <sortState xmlns:xlrd2="http://schemas.microsoft.com/office/spreadsheetml/2017/richdata2" ref="A13:M47">
    <sortCondition ref="A13:A47"/>
  </sortState>
  <mergeCells count="1">
    <mergeCell ref="B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Telefonica</vt:lpstr>
      <vt:lpstr>Detalle al 24 06 20</vt:lpstr>
      <vt:lpstr>Hoja2</vt:lpstr>
      <vt:lpstr>Hoja1</vt:lpstr>
      <vt:lpstr>Hoja5</vt:lpstr>
      <vt:lpstr>pagos</vt:lpstr>
      <vt:lpstr>Hoja4</vt:lpstr>
      <vt:lpstr>Distribucion 2021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Fanny</cp:lastModifiedBy>
  <cp:lastPrinted>2020-11-03T18:52:34Z</cp:lastPrinted>
  <dcterms:created xsi:type="dcterms:W3CDTF">2019-07-05T15:41:44Z</dcterms:created>
  <dcterms:modified xsi:type="dcterms:W3CDTF">2022-07-04T03:27:09Z</dcterms:modified>
</cp:coreProperties>
</file>